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 codeName="{1AED2BDD-1FA3-CEF2-32D4-FBADEFEB71E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2_PSS-Wiki-iTWO\01_Rollenanträge\iTWO\Aktuelle_Dokumente_im_Wiki\BIM\"/>
    </mc:Choice>
  </mc:AlternateContent>
  <xr:revisionPtr revIDLastSave="0" documentId="13_ncr:1_{735C01FA-014C-47C8-9AC7-664288513A68}" xr6:coauthVersionLast="44" xr6:coauthVersionMax="44" xr10:uidLastSave="{00000000-0000-0000-0000-000000000000}"/>
  <workbookProtection workbookPassword="89F5" lockStructure="1"/>
  <bookViews>
    <workbookView xWindow="-120" yWindow="-120" windowWidth="29040" windowHeight="15840" xr2:uid="{00000000-000D-0000-FFFF-FFFF00000000}"/>
  </bookViews>
  <sheets>
    <sheet name="Antragsformulare" sheetId="1" r:id="rId1"/>
  </sheets>
  <functionGroups builtInGroupCount="19"/>
  <definedNames>
    <definedName name="_Antrag">Antragsformulare!$BS$56:$CD$116</definedName>
    <definedName name="_Einstellungen">Antragsformulare!$FA$480:$FF$531</definedName>
    <definedName name="_Export">Antragsformulare!$FN$501:$GR$554</definedName>
    <definedName name="_Home">Antragsformulare!$AB$120:$AD$153</definedName>
    <definedName name="_Projektgruppen">Antragsformulare!$CY$590:$CZ$850</definedName>
    <definedName name="Antragseingabe_Extern_Prüfung">Antragsformulare!$FE$520</definedName>
    <definedName name="Antragseingabe_Intern_Prüfung">Antragsformulare!$FE$519</definedName>
    <definedName name="Antragstyp">Antragsformulare!$BU$73</definedName>
    <definedName name="Antragstyp_Prüfung">Antragsformulare!$FE$505</definedName>
    <definedName name="Anwender_OE_Prüfung">Antragsformulare!$FE$511</definedName>
    <definedName name="Anwender_Telefon_Prüfung">Antragsformulare!$FE$512</definedName>
    <definedName name="Anwendertyp">Antragsformulare!$BU$74</definedName>
    <definedName name="Anwendertyp_Prüfung">Antragsformulare!$FE$516</definedName>
    <definedName name="Anzahl_Projekte">Antragsformulare!$FE$523</definedName>
    <definedName name="DropDown_Externe">INDEX(Antragsformulare!$O$2:INDIRECT("O"&amp;COUNTA(#REF!)-COUNTBLANK(#REF!)+1),0,1)</definedName>
    <definedName name="DropDown_Interne">INDEX(Antragsformulare!$P$2:INDIRECT("P"&amp;COUNTA(#REF!)-COUNTBLANK(#REF!)+1),0,1)</definedName>
    <definedName name="Druck_Antrag">Antragsformulare!$BT$56:$BY$116</definedName>
    <definedName name="Druck_Deckblatt">Antragsformulare!$AC$120:$AC$153</definedName>
    <definedName name="Druck_Rollenübersicht">#REF!</definedName>
    <definedName name="_xlnm.Print_Area" localSheetId="0">Antragsformulare!$BT$56:$BY$116</definedName>
    <definedName name="Formularversion">Antragsformulare!$FB$527</definedName>
    <definedName name="RolleEx_Anwender_BKUName">Antragsformulare!$BU$88</definedName>
    <definedName name="RolleEx_Anwender_BKUName_Prüfung">Antragsformulare!$FE$514</definedName>
    <definedName name="RolleEx_Anwender_Mail_Prüfung">Antragsformulare!$FC$518</definedName>
    <definedName name="RolleEx_Steller_IKonflikt">Antragsformulare!$BU$81</definedName>
    <definedName name="RolleEx_Steller_IKonflikt_Prüfung">Antragsformulare!$FE$506</definedName>
    <definedName name="Überschrift_Tabelle_">Antragsformulare!$FA$480</definedName>
    <definedName name="Überschrift_Tabelle_Projekte">Antragsformulare!$FE$526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E516" i="1" l="1"/>
  <c r="FE526" i="1"/>
  <c r="FC515" i="1"/>
  <c r="FC506" i="1"/>
  <c r="FC507" i="1"/>
  <c r="FC508" i="1"/>
  <c r="FC509" i="1"/>
  <c r="FC510" i="1"/>
  <c r="FC511" i="1"/>
  <c r="FC512" i="1"/>
  <c r="FC513" i="1"/>
  <c r="FC514" i="1"/>
  <c r="FE506" i="1"/>
  <c r="FE523" i="1"/>
  <c r="AD120" i="1"/>
  <c r="BZ65" i="1"/>
  <c r="BZ66" i="1"/>
  <c r="FE505" i="1"/>
  <c r="FE521" i="1" a="1"/>
  <c r="FE521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107" i="1"/>
  <c r="BZ108" i="1"/>
  <c r="BZ109" i="1"/>
  <c r="BZ110" i="1"/>
  <c r="BZ111" i="1"/>
  <c r="BZ112" i="1"/>
  <c r="BZ113" i="1"/>
  <c r="BZ114" i="1"/>
  <c r="BZ115" i="1"/>
  <c r="BT56" i="1"/>
  <c r="GA554" i="1"/>
  <c r="GA553" i="1"/>
  <c r="GA552" i="1"/>
  <c r="GA551" i="1"/>
  <c r="GA550" i="1"/>
  <c r="GA549" i="1"/>
  <c r="GA548" i="1"/>
  <c r="GA547" i="1"/>
  <c r="GA546" i="1"/>
  <c r="GA545" i="1"/>
  <c r="GA544" i="1"/>
  <c r="GA543" i="1"/>
  <c r="GA542" i="1"/>
  <c r="GA541" i="1"/>
  <c r="GA540" i="1"/>
  <c r="GA539" i="1"/>
  <c r="GA538" i="1"/>
  <c r="GA537" i="1"/>
  <c r="GA536" i="1"/>
  <c r="GA535" i="1"/>
  <c r="GA534" i="1"/>
  <c r="GA533" i="1"/>
  <c r="GA532" i="1"/>
  <c r="GA531" i="1"/>
  <c r="GA530" i="1"/>
  <c r="GA529" i="1"/>
  <c r="GA528" i="1"/>
  <c r="GA527" i="1"/>
  <c r="GA526" i="1"/>
  <c r="GA525" i="1"/>
  <c r="GA524" i="1"/>
  <c r="GA523" i="1"/>
  <c r="GA522" i="1"/>
  <c r="GA521" i="1"/>
  <c r="FE522" i="1"/>
  <c r="GA520" i="1"/>
  <c r="GA519" i="1"/>
  <c r="GA518" i="1"/>
  <c r="GA517" i="1"/>
  <c r="GA516" i="1"/>
  <c r="BY63" i="1"/>
  <c r="FB516" i="1"/>
  <c r="GA515" i="1"/>
  <c r="FB515" i="1"/>
  <c r="GA514" i="1"/>
  <c r="FE514" i="1"/>
  <c r="FB514" i="1"/>
  <c r="GA513" i="1"/>
  <c r="FB513" i="1"/>
  <c r="GA512" i="1"/>
  <c r="FB512" i="1"/>
  <c r="GA511" i="1"/>
  <c r="FB511" i="1"/>
  <c r="GA510" i="1"/>
  <c r="FB510" i="1"/>
  <c r="GA509" i="1"/>
  <c r="FB509" i="1"/>
  <c r="GA508" i="1"/>
  <c r="FB508" i="1"/>
  <c r="GA507" i="1"/>
  <c r="FB507" i="1"/>
  <c r="GA506" i="1"/>
  <c r="FB506" i="1"/>
  <c r="GA505" i="1"/>
  <c r="GA504" i="1"/>
  <c r="FE519" i="1"/>
  <c r="FY513" i="1"/>
  <c r="FX513" i="1"/>
  <c r="FY505" i="1"/>
  <c r="FX505" i="1"/>
  <c r="FY506" i="1"/>
  <c r="FX506" i="1"/>
  <c r="FX507" i="1"/>
  <c r="FY507" i="1"/>
  <c r="FX511" i="1"/>
  <c r="FY511" i="1"/>
  <c r="FY510" i="1"/>
  <c r="FX510" i="1"/>
  <c r="FX515" i="1"/>
  <c r="FY515" i="1"/>
  <c r="FX516" i="1"/>
  <c r="FY516" i="1"/>
  <c r="FX520" i="1"/>
  <c r="FY520" i="1"/>
  <c r="FX523" i="1"/>
  <c r="FY523" i="1"/>
  <c r="FX527" i="1"/>
  <c r="FY527" i="1"/>
  <c r="FX531" i="1"/>
  <c r="FY531" i="1"/>
  <c r="FX535" i="1"/>
  <c r="FY535" i="1"/>
  <c r="FX539" i="1"/>
  <c r="FY539" i="1"/>
  <c r="FY543" i="1"/>
  <c r="FX543" i="1"/>
  <c r="FX547" i="1"/>
  <c r="FY547" i="1"/>
  <c r="FX551" i="1"/>
  <c r="FY551" i="1"/>
  <c r="FY509" i="1"/>
  <c r="FX509" i="1"/>
  <c r="FY514" i="1"/>
  <c r="FX514" i="1"/>
  <c r="FY517" i="1"/>
  <c r="FX517" i="1"/>
  <c r="FX524" i="1"/>
  <c r="FY524" i="1"/>
  <c r="FX528" i="1"/>
  <c r="FY528" i="1"/>
  <c r="FX532" i="1"/>
  <c r="FY532" i="1"/>
  <c r="FX536" i="1"/>
  <c r="FY536" i="1"/>
  <c r="FX540" i="1"/>
  <c r="FY540" i="1"/>
  <c r="FX544" i="1"/>
  <c r="FY544" i="1"/>
  <c r="FX548" i="1"/>
  <c r="FY548" i="1"/>
  <c r="FX552" i="1"/>
  <c r="FY552" i="1"/>
  <c r="FY504" i="1"/>
  <c r="FX504" i="1"/>
  <c r="FX508" i="1"/>
  <c r="FY508" i="1"/>
  <c r="FX512" i="1"/>
  <c r="FY512" i="1"/>
  <c r="FY518" i="1"/>
  <c r="FX518" i="1"/>
  <c r="FY521" i="1"/>
  <c r="FX521" i="1"/>
  <c r="FY525" i="1"/>
  <c r="FX525" i="1"/>
  <c r="FY529" i="1"/>
  <c r="FX529" i="1"/>
  <c r="FY533" i="1"/>
  <c r="FX533" i="1"/>
  <c r="FY537" i="1"/>
  <c r="FX537" i="1"/>
  <c r="FY541" i="1"/>
  <c r="FX541" i="1"/>
  <c r="FY545" i="1"/>
  <c r="FX545" i="1"/>
  <c r="FY549" i="1"/>
  <c r="FX549" i="1"/>
  <c r="FY553" i="1"/>
  <c r="FX553" i="1"/>
  <c r="FX519" i="1"/>
  <c r="FY519" i="1"/>
  <c r="FY522" i="1"/>
  <c r="FX522" i="1"/>
  <c r="FY526" i="1"/>
  <c r="FX526" i="1"/>
  <c r="FY530" i="1"/>
  <c r="FX530" i="1"/>
  <c r="FY534" i="1"/>
  <c r="FX534" i="1"/>
  <c r="FY538" i="1"/>
  <c r="FX538" i="1"/>
  <c r="FY542" i="1"/>
  <c r="FX542" i="1"/>
  <c r="FY546" i="1"/>
  <c r="FX546" i="1"/>
  <c r="FY550" i="1"/>
  <c r="FX550" i="1"/>
  <c r="FY554" i="1"/>
  <c r="FX554" i="1"/>
  <c r="FW504" i="1"/>
  <c r="GB505" i="1"/>
  <c r="FP505" i="1"/>
  <c r="FU505" i="1"/>
  <c r="FR505" i="1"/>
  <c r="FV505" i="1"/>
  <c r="FZ505" i="1"/>
  <c r="FO505" i="1"/>
  <c r="FT505" i="1"/>
  <c r="FN505" i="1"/>
  <c r="FS505" i="1"/>
  <c r="FW505" i="1"/>
  <c r="FP507" i="1"/>
  <c r="FU507" i="1"/>
  <c r="FR507" i="1"/>
  <c r="FV507" i="1"/>
  <c r="FZ507" i="1"/>
  <c r="FO507" i="1"/>
  <c r="FT507" i="1"/>
  <c r="GB507" i="1"/>
  <c r="FW507" i="1"/>
  <c r="FS507" i="1"/>
  <c r="FN507" i="1"/>
  <c r="FP511" i="1"/>
  <c r="FU511" i="1"/>
  <c r="FR511" i="1"/>
  <c r="FV511" i="1"/>
  <c r="FZ511" i="1"/>
  <c r="FO511" i="1"/>
  <c r="FT511" i="1"/>
  <c r="FW511" i="1"/>
  <c r="GB511" i="1"/>
  <c r="FS511" i="1"/>
  <c r="FN511" i="1"/>
  <c r="FP510" i="1"/>
  <c r="FU510" i="1"/>
  <c r="GB510" i="1"/>
  <c r="FR510" i="1"/>
  <c r="FV510" i="1"/>
  <c r="FZ510" i="1"/>
  <c r="FO510" i="1"/>
  <c r="FT510" i="1"/>
  <c r="FS510" i="1"/>
  <c r="FW510" i="1"/>
  <c r="FN510" i="1"/>
  <c r="FP515" i="1"/>
  <c r="FU515" i="1"/>
  <c r="FR515" i="1"/>
  <c r="FV515" i="1"/>
  <c r="FZ515" i="1"/>
  <c r="FO515" i="1"/>
  <c r="FT515" i="1"/>
  <c r="FW515" i="1"/>
  <c r="FS515" i="1"/>
  <c r="GB515" i="1"/>
  <c r="FN515" i="1"/>
  <c r="FP516" i="1"/>
  <c r="FU516" i="1"/>
  <c r="FR516" i="1"/>
  <c r="FV516" i="1"/>
  <c r="FZ516" i="1"/>
  <c r="GB516" i="1"/>
  <c r="FO516" i="1"/>
  <c r="FT516" i="1"/>
  <c r="FN516" i="1"/>
  <c r="FW516" i="1"/>
  <c r="FS516" i="1"/>
  <c r="FP520" i="1"/>
  <c r="FU520" i="1"/>
  <c r="GB520" i="1"/>
  <c r="FO520" i="1"/>
  <c r="FT520" i="1"/>
  <c r="FV520" i="1"/>
  <c r="FN520" i="1"/>
  <c r="FW520" i="1"/>
  <c r="FS520" i="1"/>
  <c r="FR520" i="1"/>
  <c r="FZ520" i="1"/>
  <c r="FP523" i="1"/>
  <c r="FU523" i="1"/>
  <c r="FO523" i="1"/>
  <c r="FT523" i="1"/>
  <c r="GB523" i="1"/>
  <c r="FR523" i="1"/>
  <c r="FZ523" i="1"/>
  <c r="FS523" i="1"/>
  <c r="FN523" i="1"/>
  <c r="FW523" i="1"/>
  <c r="FV523" i="1"/>
  <c r="FP527" i="1"/>
  <c r="FU527" i="1"/>
  <c r="FO527" i="1"/>
  <c r="FT527" i="1"/>
  <c r="FR527" i="1"/>
  <c r="FZ527" i="1"/>
  <c r="GB527" i="1"/>
  <c r="FS527" i="1"/>
  <c r="FN527" i="1"/>
  <c r="FW527" i="1"/>
  <c r="FV527" i="1"/>
  <c r="FP531" i="1"/>
  <c r="FU531" i="1"/>
  <c r="FR531" i="1"/>
  <c r="FV531" i="1"/>
  <c r="FZ531" i="1"/>
  <c r="FO531" i="1"/>
  <c r="FT531" i="1"/>
  <c r="FS531" i="1"/>
  <c r="GB531" i="1"/>
  <c r="FW531" i="1"/>
  <c r="FN531" i="1"/>
  <c r="FP535" i="1"/>
  <c r="FU535" i="1"/>
  <c r="FR535" i="1"/>
  <c r="FV535" i="1"/>
  <c r="FZ535" i="1"/>
  <c r="GB535" i="1"/>
  <c r="FO535" i="1"/>
  <c r="FT535" i="1"/>
  <c r="FS535" i="1"/>
  <c r="FW535" i="1"/>
  <c r="FN535" i="1"/>
  <c r="GB539" i="1"/>
  <c r="FP539" i="1"/>
  <c r="FU539" i="1"/>
  <c r="FR539" i="1"/>
  <c r="FO539" i="1"/>
  <c r="FT539" i="1"/>
  <c r="FS539" i="1"/>
  <c r="FW539" i="1"/>
  <c r="FV539" i="1"/>
  <c r="FN539" i="1"/>
  <c r="FZ539" i="1"/>
  <c r="FP543" i="1"/>
  <c r="FU543" i="1"/>
  <c r="GB543" i="1"/>
  <c r="FO543" i="1"/>
  <c r="FT543" i="1"/>
  <c r="FS543" i="1"/>
  <c r="FN543" i="1"/>
  <c r="FV543" i="1"/>
  <c r="FR543" i="1"/>
  <c r="FZ543" i="1"/>
  <c r="FW543" i="1"/>
  <c r="FP547" i="1"/>
  <c r="FU547" i="1"/>
  <c r="FO547" i="1"/>
  <c r="FT547" i="1"/>
  <c r="FS547" i="1"/>
  <c r="FZ547" i="1"/>
  <c r="FV547" i="1"/>
  <c r="GB547" i="1"/>
  <c r="FW547" i="1"/>
  <c r="FR547" i="1"/>
  <c r="FN547" i="1"/>
  <c r="FP551" i="1"/>
  <c r="FU551" i="1"/>
  <c r="GB551" i="1"/>
  <c r="FN551" i="1"/>
  <c r="FT551" i="1"/>
  <c r="FZ551" i="1"/>
  <c r="FO551" i="1"/>
  <c r="FV551" i="1"/>
  <c r="FR551" i="1"/>
  <c r="FS551" i="1"/>
  <c r="FW551" i="1"/>
  <c r="FP512" i="1"/>
  <c r="FU512" i="1"/>
  <c r="FR512" i="1"/>
  <c r="FV512" i="1"/>
  <c r="FZ512" i="1"/>
  <c r="GB512" i="1"/>
  <c r="FO512" i="1"/>
  <c r="FT512" i="1"/>
  <c r="FN512" i="1"/>
  <c r="FW512" i="1"/>
  <c r="FS512" i="1"/>
  <c r="FP506" i="1"/>
  <c r="FU506" i="1"/>
  <c r="GB506" i="1"/>
  <c r="FR506" i="1"/>
  <c r="FV506" i="1"/>
  <c r="FZ506" i="1"/>
  <c r="FO506" i="1"/>
  <c r="FT506" i="1"/>
  <c r="FS506" i="1"/>
  <c r="FW506" i="1"/>
  <c r="FN506" i="1"/>
  <c r="GB509" i="1"/>
  <c r="FP509" i="1"/>
  <c r="FU509" i="1"/>
  <c r="FR509" i="1"/>
  <c r="FV509" i="1"/>
  <c r="FZ509" i="1"/>
  <c r="FO509" i="1"/>
  <c r="FT509" i="1"/>
  <c r="FN509" i="1"/>
  <c r="FS509" i="1"/>
  <c r="FW509" i="1"/>
  <c r="GB513" i="1"/>
  <c r="FP513" i="1"/>
  <c r="FU513" i="1"/>
  <c r="FR513" i="1"/>
  <c r="FV513" i="1"/>
  <c r="FZ513" i="1"/>
  <c r="FO513" i="1"/>
  <c r="FT513" i="1"/>
  <c r="FN513" i="1"/>
  <c r="FS513" i="1"/>
  <c r="FW513" i="1"/>
  <c r="FP514" i="1"/>
  <c r="FU514" i="1"/>
  <c r="GB514" i="1"/>
  <c r="FR514" i="1"/>
  <c r="FV514" i="1"/>
  <c r="FZ514" i="1"/>
  <c r="FO514" i="1"/>
  <c r="FT514" i="1"/>
  <c r="FS514" i="1"/>
  <c r="FW514" i="1"/>
  <c r="FN514" i="1"/>
  <c r="GB517" i="1"/>
  <c r="FP517" i="1"/>
  <c r="FU517" i="1"/>
  <c r="FR517" i="1"/>
  <c r="FO517" i="1"/>
  <c r="FT517" i="1"/>
  <c r="FN517" i="1"/>
  <c r="FZ517" i="1"/>
  <c r="FS517" i="1"/>
  <c r="FW517" i="1"/>
  <c r="FV517" i="1"/>
  <c r="FP524" i="1"/>
  <c r="FU524" i="1"/>
  <c r="GB524" i="1"/>
  <c r="FO524" i="1"/>
  <c r="FT524" i="1"/>
  <c r="FV524" i="1"/>
  <c r="FN524" i="1"/>
  <c r="FW524" i="1"/>
  <c r="FS524" i="1"/>
  <c r="FR524" i="1"/>
  <c r="FZ524" i="1"/>
  <c r="FP528" i="1"/>
  <c r="FU528" i="1"/>
  <c r="GB528" i="1"/>
  <c r="FO528" i="1"/>
  <c r="FT528" i="1"/>
  <c r="FV528" i="1"/>
  <c r="FN528" i="1"/>
  <c r="FW528" i="1"/>
  <c r="FS528" i="1"/>
  <c r="FR528" i="1"/>
  <c r="FZ528" i="1"/>
  <c r="GB532" i="1"/>
  <c r="FP532" i="1"/>
  <c r="FU532" i="1"/>
  <c r="FR532" i="1"/>
  <c r="FV532" i="1"/>
  <c r="FZ532" i="1"/>
  <c r="FO532" i="1"/>
  <c r="FT532" i="1"/>
  <c r="FW532" i="1"/>
  <c r="FN532" i="1"/>
  <c r="FS532" i="1"/>
  <c r="GB536" i="1"/>
  <c r="FP536" i="1"/>
  <c r="FU536" i="1"/>
  <c r="FR536" i="1"/>
  <c r="FV536" i="1"/>
  <c r="FZ536" i="1"/>
  <c r="FO536" i="1"/>
  <c r="FT536" i="1"/>
  <c r="FW536" i="1"/>
  <c r="FN536" i="1"/>
  <c r="FS536" i="1"/>
  <c r="GB540" i="1"/>
  <c r="FP540" i="1"/>
  <c r="FU540" i="1"/>
  <c r="FO540" i="1"/>
  <c r="FT540" i="1"/>
  <c r="FN540" i="1"/>
  <c r="FW540" i="1"/>
  <c r="FR540" i="1"/>
  <c r="FZ540" i="1"/>
  <c r="FV540" i="1"/>
  <c r="FS540" i="1"/>
  <c r="GB544" i="1"/>
  <c r="FP544" i="1"/>
  <c r="FU544" i="1"/>
  <c r="FO544" i="1"/>
  <c r="FT544" i="1"/>
  <c r="FN544" i="1"/>
  <c r="FW544" i="1"/>
  <c r="FR544" i="1"/>
  <c r="FZ544" i="1"/>
  <c r="FS544" i="1"/>
  <c r="FV544" i="1"/>
  <c r="GB548" i="1"/>
  <c r="FP548" i="1"/>
  <c r="FU548" i="1"/>
  <c r="FS548" i="1"/>
  <c r="FN548" i="1"/>
  <c r="FT548" i="1"/>
  <c r="FZ548" i="1"/>
  <c r="FO548" i="1"/>
  <c r="FR548" i="1"/>
  <c r="FW548" i="1"/>
  <c r="FV548" i="1"/>
  <c r="GB552" i="1"/>
  <c r="FP552" i="1"/>
  <c r="FU552" i="1"/>
  <c r="FS552" i="1"/>
  <c r="FN552" i="1"/>
  <c r="FT552" i="1"/>
  <c r="FZ552" i="1"/>
  <c r="FO552" i="1"/>
  <c r="FR552" i="1"/>
  <c r="FW552" i="1"/>
  <c r="FV552" i="1"/>
  <c r="FP518" i="1"/>
  <c r="FU518" i="1"/>
  <c r="GB518" i="1"/>
  <c r="FO518" i="1"/>
  <c r="FT518" i="1"/>
  <c r="FV518" i="1"/>
  <c r="FN518" i="1"/>
  <c r="FW518" i="1"/>
  <c r="FS518" i="1"/>
  <c r="FR518" i="1"/>
  <c r="FZ518" i="1"/>
  <c r="GB521" i="1"/>
  <c r="FP521" i="1"/>
  <c r="FU521" i="1"/>
  <c r="FO521" i="1"/>
  <c r="FT521" i="1"/>
  <c r="FR521" i="1"/>
  <c r="FZ521" i="1"/>
  <c r="FS521" i="1"/>
  <c r="FN521" i="1"/>
  <c r="FW521" i="1"/>
  <c r="FV521" i="1"/>
  <c r="GB525" i="1"/>
  <c r="FP525" i="1"/>
  <c r="FU525" i="1"/>
  <c r="FO525" i="1"/>
  <c r="FT525" i="1"/>
  <c r="FR525" i="1"/>
  <c r="FZ525" i="1"/>
  <c r="FS525" i="1"/>
  <c r="FN525" i="1"/>
  <c r="FW525" i="1"/>
  <c r="FV525" i="1"/>
  <c r="GB529" i="1"/>
  <c r="FO529" i="1"/>
  <c r="FP529" i="1"/>
  <c r="FU529" i="1"/>
  <c r="FR529" i="1"/>
  <c r="FV529" i="1"/>
  <c r="FZ529" i="1"/>
  <c r="FN529" i="1"/>
  <c r="FT529" i="1"/>
  <c r="FS529" i="1"/>
  <c r="FW529" i="1"/>
  <c r="GB533" i="1"/>
  <c r="FP533" i="1"/>
  <c r="FU533" i="1"/>
  <c r="FR533" i="1"/>
  <c r="FV533" i="1"/>
  <c r="FZ533" i="1"/>
  <c r="FO533" i="1"/>
  <c r="FT533" i="1"/>
  <c r="FS533" i="1"/>
  <c r="FN533" i="1"/>
  <c r="FW533" i="1"/>
  <c r="GB537" i="1"/>
  <c r="FP537" i="1"/>
  <c r="FU537" i="1"/>
  <c r="FR537" i="1"/>
  <c r="FV537" i="1"/>
  <c r="FZ537" i="1"/>
  <c r="FO537" i="1"/>
  <c r="FT537" i="1"/>
  <c r="FN537" i="1"/>
  <c r="FW537" i="1"/>
  <c r="FS537" i="1"/>
  <c r="GB541" i="1"/>
  <c r="FP541" i="1"/>
  <c r="FU541" i="1"/>
  <c r="FO541" i="1"/>
  <c r="FT541" i="1"/>
  <c r="FS541" i="1"/>
  <c r="FV541" i="1"/>
  <c r="FN541" i="1"/>
  <c r="FR541" i="1"/>
  <c r="FZ541" i="1"/>
  <c r="FW541" i="1"/>
  <c r="GB545" i="1"/>
  <c r="FP545" i="1"/>
  <c r="FU545" i="1"/>
  <c r="FO545" i="1"/>
  <c r="FT545" i="1"/>
  <c r="FS545" i="1"/>
  <c r="FV545" i="1"/>
  <c r="FN545" i="1"/>
  <c r="FR545" i="1"/>
  <c r="FZ545" i="1"/>
  <c r="FW545" i="1"/>
  <c r="GB549" i="1"/>
  <c r="FP549" i="1"/>
  <c r="FU549" i="1"/>
  <c r="FR549" i="1"/>
  <c r="FW549" i="1"/>
  <c r="FN549" i="1"/>
  <c r="FZ549" i="1"/>
  <c r="FS549" i="1"/>
  <c r="FO549" i="1"/>
  <c r="FV549" i="1"/>
  <c r="FT549" i="1"/>
  <c r="GB553" i="1"/>
  <c r="FP553" i="1"/>
  <c r="FR553" i="1"/>
  <c r="FV553" i="1"/>
  <c r="FZ553" i="1"/>
  <c r="FS553" i="1"/>
  <c r="FW553" i="1"/>
  <c r="FN553" i="1"/>
  <c r="FO553" i="1"/>
  <c r="FU553" i="1"/>
  <c r="FT553" i="1"/>
  <c r="FP508" i="1"/>
  <c r="FU508" i="1"/>
  <c r="FR508" i="1"/>
  <c r="FV508" i="1"/>
  <c r="FZ508" i="1"/>
  <c r="GB508" i="1"/>
  <c r="FO508" i="1"/>
  <c r="FT508" i="1"/>
  <c r="FN508" i="1"/>
  <c r="FW508" i="1"/>
  <c r="FS508" i="1"/>
  <c r="FP519" i="1"/>
  <c r="FU519" i="1"/>
  <c r="FO519" i="1"/>
  <c r="FT519" i="1"/>
  <c r="FR519" i="1"/>
  <c r="FZ519" i="1"/>
  <c r="FS519" i="1"/>
  <c r="GB519" i="1"/>
  <c r="FN519" i="1"/>
  <c r="FW519" i="1"/>
  <c r="FV519" i="1"/>
  <c r="FP522" i="1"/>
  <c r="FU522" i="1"/>
  <c r="GB522" i="1"/>
  <c r="FO522" i="1"/>
  <c r="FT522" i="1"/>
  <c r="FV522" i="1"/>
  <c r="FN522" i="1"/>
  <c r="FW522" i="1"/>
  <c r="FS522" i="1"/>
  <c r="FZ522" i="1"/>
  <c r="FR522" i="1"/>
  <c r="FP526" i="1"/>
  <c r="FU526" i="1"/>
  <c r="GB526" i="1"/>
  <c r="FO526" i="1"/>
  <c r="FT526" i="1"/>
  <c r="FV526" i="1"/>
  <c r="FN526" i="1"/>
  <c r="FW526" i="1"/>
  <c r="FS526" i="1"/>
  <c r="FZ526" i="1"/>
  <c r="FR526" i="1"/>
  <c r="GB530" i="1"/>
  <c r="FP530" i="1"/>
  <c r="FU530" i="1"/>
  <c r="FR530" i="1"/>
  <c r="FV530" i="1"/>
  <c r="FZ530" i="1"/>
  <c r="FO530" i="1"/>
  <c r="FT530" i="1"/>
  <c r="FN530" i="1"/>
  <c r="FW530" i="1"/>
  <c r="FS530" i="1"/>
  <c r="GB534" i="1"/>
  <c r="FP534" i="1"/>
  <c r="FU534" i="1"/>
  <c r="FR534" i="1"/>
  <c r="FV534" i="1"/>
  <c r="FZ534" i="1"/>
  <c r="FO534" i="1"/>
  <c r="FT534" i="1"/>
  <c r="FN534" i="1"/>
  <c r="FW534" i="1"/>
  <c r="FS534" i="1"/>
  <c r="GB538" i="1"/>
  <c r="FP538" i="1"/>
  <c r="FU538" i="1"/>
  <c r="FR538" i="1"/>
  <c r="FV538" i="1"/>
  <c r="FZ538" i="1"/>
  <c r="FO538" i="1"/>
  <c r="FT538" i="1"/>
  <c r="FN538" i="1"/>
  <c r="FW538" i="1"/>
  <c r="FS538" i="1"/>
  <c r="GB542" i="1"/>
  <c r="FP542" i="1"/>
  <c r="FU542" i="1"/>
  <c r="FO542" i="1"/>
  <c r="FT542" i="1"/>
  <c r="FN542" i="1"/>
  <c r="FW542" i="1"/>
  <c r="FR542" i="1"/>
  <c r="FZ542" i="1"/>
  <c r="FS542" i="1"/>
  <c r="FV542" i="1"/>
  <c r="GB546" i="1"/>
  <c r="FP546" i="1"/>
  <c r="FU546" i="1"/>
  <c r="FO546" i="1"/>
  <c r="FT546" i="1"/>
  <c r="FN546" i="1"/>
  <c r="FW546" i="1"/>
  <c r="FR546" i="1"/>
  <c r="FZ546" i="1"/>
  <c r="FS546" i="1"/>
  <c r="FV546" i="1"/>
  <c r="GB550" i="1"/>
  <c r="FP550" i="1"/>
  <c r="FU550" i="1"/>
  <c r="FO550" i="1"/>
  <c r="FV550" i="1"/>
  <c r="FR550" i="1"/>
  <c r="FW550" i="1"/>
  <c r="FN550" i="1"/>
  <c r="FT550" i="1"/>
  <c r="FZ550" i="1"/>
  <c r="FS550" i="1"/>
  <c r="GB554" i="1"/>
  <c r="FR554" i="1"/>
  <c r="FV554" i="1"/>
  <c r="FZ554" i="1"/>
  <c r="FN554" i="1"/>
  <c r="FS554" i="1"/>
  <c r="FT554" i="1"/>
  <c r="FW554" i="1"/>
  <c r="FP554" i="1"/>
  <c r="FU554" i="1"/>
  <c r="FO554" i="1"/>
  <c r="FZ504" i="1"/>
  <c r="FV504" i="1"/>
  <c r="FO504" i="1"/>
  <c r="FS504" i="1"/>
  <c r="FR504" i="1"/>
  <c r="FP504" i="1"/>
  <c r="FN504" i="1"/>
  <c r="FB518" i="1"/>
  <c r="FT504" i="1"/>
  <c r="GB504" i="1"/>
  <c r="FU504" i="1"/>
  <c r="FE520" i="1"/>
  <c r="BW68" i="1"/>
  <c r="CB56" i="1"/>
  <c r="FE525" i="1" l="1"/>
  <c r="CC68" i="1" s="1"/>
</calcChain>
</file>

<file path=xl/sharedStrings.xml><?xml version="1.0" encoding="utf-8"?>
<sst xmlns="http://schemas.openxmlformats.org/spreadsheetml/2006/main" count="711" uniqueCount="639">
  <si>
    <t>L</t>
  </si>
  <si>
    <t>Antragsteller</t>
  </si>
  <si>
    <t>Antragseinstellungen</t>
  </si>
  <si>
    <t>Antragstyp</t>
  </si>
  <si>
    <t>Anwendertyp</t>
  </si>
  <si>
    <t>Anwender Extern</t>
  </si>
  <si>
    <t xml:space="preserve">Anwender: </t>
  </si>
  <si>
    <t>BKU-Anmeldename:</t>
  </si>
  <si>
    <t>DasBinIch</t>
  </si>
  <si>
    <t>unserGeheimnis</t>
  </si>
  <si>
    <t>Berechnungen</t>
  </si>
  <si>
    <t>Datenübergabe an Externe_Aktuell</t>
  </si>
  <si>
    <t>Berechnungen für Rollenantrag Extern</t>
  </si>
  <si>
    <t>Bearbeiter</t>
  </si>
  <si>
    <t>Mailprüfung Antragsteller</t>
  </si>
  <si>
    <t>Mailprüfung Anwender</t>
  </si>
  <si>
    <t>Rollenantrag</t>
  </si>
  <si>
    <t>EmailPrüfung</t>
  </si>
  <si>
    <t>http://www.tabellenexperte.de/e-mail-adressen-mit-excel-pruefen/</t>
  </si>
  <si>
    <t>Antragstypprüfung</t>
  </si>
  <si>
    <t>Minimallänge:</t>
  </si>
  <si>
    <t>Maximallänge:</t>
  </si>
  <si>
    <t>Rollenprüfung ob ungleich leer</t>
  </si>
  <si>
    <t>@?:</t>
  </si>
  <si>
    <t>@ nicht erstes/letztes Zeichen</t>
  </si>
  <si>
    <t>. Nicht an erster/letzter Stelle</t>
  </si>
  <si>
    <t>. In Domain; nicht nach @</t>
  </si>
  <si>
    <t>Lokalteil min 1 Zeichen</t>
  </si>
  <si>
    <t>Lokalteil max 64 Zeichen</t>
  </si>
  <si>
    <t>min 2 Zeichen Top-Level-Domain</t>
  </si>
  <si>
    <t>BKU Anwender min 4 Zeichen</t>
  </si>
  <si>
    <t>ASCII 32-127</t>
  </si>
  <si>
    <t>Firma Prüfung min 3 Zeichen</t>
  </si>
  <si>
    <t>Mailadresse Antragsteller &lt;&gt; Anwender</t>
  </si>
  <si>
    <t>Anwender intern / extern</t>
  </si>
  <si>
    <t>ABCDEFGHIJKLMNOPQRSTUVWXYZabcdefghijklmnopqrstuvwxyz0123456789.!#$%&amp;'*+-/=?^_`{|}~@</t>
  </si>
  <si>
    <t>Prüfungsergebnis</t>
  </si>
  <si>
    <t>Hilfszelle für Rolle Dropdown</t>
  </si>
  <si>
    <t>Bitte Anwendertyp auswählen</t>
  </si>
  <si>
    <t>Antragseingabe Intern IO</t>
  </si>
  <si>
    <t>Antragseingabe Extern IO</t>
  </si>
  <si>
    <t>Matrixformel eineindeutige Projektnummern Anzahl</t>
  </si>
  <si>
    <t>Eineindeutige Projektnummern - Anzahl Einträge</t>
  </si>
  <si>
    <t>Passwort für Blattschutz &amp; Einstellungen</t>
  </si>
  <si>
    <t>Passwort für Export</t>
  </si>
  <si>
    <t>fdH</t>
  </si>
  <si>
    <t>Weiße Schrift auf weißem Grund</t>
  </si>
  <si>
    <t>Es können nur Anträge bearbeitet werden, die den hier aufgeführten Vorgaben entsprechen!</t>
  </si>
  <si>
    <t>Bei Verlust des Passwortes kein Support</t>
  </si>
  <si>
    <t>Einstellungen</t>
  </si>
  <si>
    <t>Mit Eingabe des Passwortes ist der Blatt/ und Tabellenschutz aufgehoben</t>
  </si>
  <si>
    <t>!!in den anderen Bereichen keine Zeilen oder Spalten löschen oder hinzufügen!! --&gt; nur Zellen, da sonst die Bezüge zu den Passwörtern verloren gehen!!</t>
  </si>
  <si>
    <t>Der Scrolllock ist ebenfalls deaktiviert</t>
  </si>
  <si>
    <t>1. Änderungen durchführen, 2. Speichern, 3. Schließen, 4. Erneut öffnen, 5. Erneut Speichern</t>
  </si>
  <si>
    <t>Mit öffnen der Arbeitsmappe wird Blatt/ und Tabellenschutz mit Passwort aus Zelle FB524 aktiv, zum Deckblatt gesprungen, der Druckbereich auf den Antrag fixiert</t>
  </si>
  <si>
    <t>Zum Export muss das Passwort aus Zelle FB525 eingegeben werden</t>
  </si>
  <si>
    <t>Das Password für das VBA-Projekt befindet sich in Zelle FB526 und ist nur Info. Die Passwortverwaltung würde über die Microsoft Visual Basic for Applications laufen. Bei Verlust des Passwortes kein Support!</t>
  </si>
  <si>
    <t>Jedes Eingabefeld hat einen Namen bekommen (Einsehbar über Formeln/Namensmanager) Jedes Prüfergebnis hat den Namen des Eingabefeldes_Prüfung erhalten
Die Bedingten Formatierungen beziehen sich auf deren Prüfergebnis "IO" oder "NIO"</t>
  </si>
  <si>
    <t>Formularversion</t>
  </si>
  <si>
    <t>Anzahl Projektnummern für auto Markierung export</t>
  </si>
  <si>
    <r>
      <t xml:space="preserve">!!Im </t>
    </r>
    <r>
      <rPr>
        <b/>
        <sz val="11"/>
        <color rgb="FFFF0000"/>
        <rFont val="Calibri"/>
        <family val="2"/>
        <scheme val="minor"/>
      </rPr>
      <t xml:space="preserve">Einstellungsbereich dürfen keine Zellen oder Zeilen oder Spalten gelöscht oder hinzugefügt </t>
    </r>
    <r>
      <rPr>
        <sz val="11"/>
        <color rgb="FFFF0000"/>
        <rFont val="Calibri"/>
        <family val="2"/>
        <scheme val="minor"/>
      </rPr>
      <t>werden, da sonst die Bezüge zu den Passwörtern verloren gehen!!</t>
    </r>
  </si>
  <si>
    <r>
      <t xml:space="preserve">Sollte das </t>
    </r>
    <r>
      <rPr>
        <b/>
        <sz val="11"/>
        <color rgb="FFFF0000"/>
        <rFont val="Calibri"/>
        <family val="2"/>
        <scheme val="minor"/>
      </rPr>
      <t>Formular verändet werden, ist folgende Reihenfolge einzuhalten</t>
    </r>
    <r>
      <rPr>
        <sz val="11"/>
        <color rgb="FFFF0000"/>
        <rFont val="Calibri"/>
        <family val="2"/>
        <scheme val="minor"/>
      </rPr>
      <t>, da sonst der Schutz des Formulars nicht gewährlaeistet ist:</t>
    </r>
  </si>
  <si>
    <r>
      <t xml:space="preserve">Bei Änderungen in der Tabelle </t>
    </r>
    <r>
      <rPr>
        <b/>
        <sz val="11"/>
        <color rgb="FFFF0000"/>
        <rFont val="Calibri"/>
        <family val="2"/>
        <scheme val="minor"/>
      </rPr>
      <t>Rollenübersicht</t>
    </r>
    <r>
      <rPr>
        <sz val="11"/>
        <color rgb="FFFF0000"/>
        <rFont val="Calibri"/>
        <family val="2"/>
        <scheme val="minor"/>
      </rPr>
      <t xml:space="preserve"> darauf achten, dass die Formeln aus den beiden Spalten für das Dropdown menü mit eingefügt werden</t>
    </r>
  </si>
  <si>
    <t>Mit jedem Klick auf einen Navigationsbutton wird automatisch in Abhängigkeit der Bildschirmauflösung gezoomt !!Achtung nur für Excel 32 Bit Versionen!! Bei Bedarf an 64 Bit Kontakt Support</t>
  </si>
  <si>
    <t>Mit Speichern unter oder dem Button in Antrag wird der Dateiname Anwendertyp_Antragstyp_BKUName vorgeschlagen</t>
  </si>
  <si>
    <t>Prüfung Lizenzservicenummer - Keine Lizens von DB EC / DB KT / Bahnbau</t>
  </si>
  <si>
    <t>gespeichert am</t>
  </si>
  <si>
    <t>Prüfung1</t>
  </si>
  <si>
    <t>_</t>
  </si>
  <si>
    <t>Ergebnis der Formeln neben den Projekten zur bedingten Formatierung</t>
  </si>
  <si>
    <t>Zugelassene Zeichen in Projekt</t>
  </si>
  <si>
    <r>
      <t xml:space="preserve">Mit klick auf </t>
    </r>
    <r>
      <rPr>
        <b/>
        <sz val="11"/>
        <color rgb="FFFF0000"/>
        <rFont val="Calibri"/>
        <family val="2"/>
        <scheme val="minor"/>
      </rPr>
      <t>Export</t>
    </r>
    <r>
      <rPr>
        <sz val="11"/>
        <color rgb="FFFF0000"/>
        <rFont val="Calibri"/>
        <family val="2"/>
        <scheme val="minor"/>
      </rPr>
      <t xml:space="preserve"> wird zur Tabelle gesprungen (Layout nach Anträge_Extern_Aktuell) und die vorbereiteten Datensätze markiert.</t>
    </r>
  </si>
  <si>
    <t>Admin für VBA nur Info</t>
  </si>
  <si>
    <t>Überschrift Tabelle Projekte</t>
  </si>
  <si>
    <t>Supportinfos:</t>
  </si>
  <si>
    <t>Vorbereitet für Microsoft Windows 7 64 Bit mit Microsoft Office 2010 32/64 Bit</t>
  </si>
  <si>
    <t>OutlookReg2</t>
  </si>
  <si>
    <t>Antrag</t>
  </si>
  <si>
    <t>Home</t>
  </si>
  <si>
    <t>Speichern unter</t>
  </si>
  <si>
    <t>RolleEx_Steller_VName_Prüfung</t>
  </si>
  <si>
    <t>RolleEx_Anwender_NName_Prüfung</t>
  </si>
  <si>
    <t>RolleEx_Anwender_VName_Prüfung</t>
  </si>
  <si>
    <t>FE513</t>
  </si>
  <si>
    <t>Antragseingabe_Intern_Prüfung</t>
  </si>
  <si>
    <t>Antragseingabe_Extern_Prüfung</t>
  </si>
  <si>
    <t>LizenzEndeDatumPrüfung</t>
  </si>
  <si>
    <t>Antragsteller BKU min 4 zeichen</t>
  </si>
  <si>
    <t>Geschäftszeichen Prüfung min 3 Zeichen _ OE Steller</t>
  </si>
  <si>
    <t>Geschäftszeichen Prüfung min 3 Zeichen _ OE Anwender</t>
  </si>
  <si>
    <t>Anwender Telefon zahlen mindestens 4</t>
  </si>
  <si>
    <t>Anwender</t>
  </si>
  <si>
    <t>Beantragung</t>
  </si>
  <si>
    <t>Bearbeitung</t>
  </si>
  <si>
    <t>BKU Account</t>
  </si>
  <si>
    <t>OE</t>
  </si>
  <si>
    <t>Email</t>
  </si>
  <si>
    <t>Interessen-
konflikt
geprüft</t>
  </si>
  <si>
    <t>Firma</t>
  </si>
  <si>
    <t xml:space="preserve">OE </t>
  </si>
  <si>
    <t>Tel.</t>
  </si>
  <si>
    <t>Lizenz</t>
  </si>
  <si>
    <t>Ende der 
Lizenz</t>
  </si>
  <si>
    <t>iTWO Projekt</t>
  </si>
  <si>
    <t>beantragte Rolle</t>
  </si>
  <si>
    <t>aktuelle Rolle Vergleich</t>
  </si>
  <si>
    <t>wo in iTWO (Projektpfad)</t>
  </si>
  <si>
    <t>Projektgruppe ermittelt</t>
  </si>
  <si>
    <t>Projektgruppe angelegt</t>
  </si>
  <si>
    <t>Rechtevergabe in iTWO</t>
  </si>
  <si>
    <t>Projektgruppe verschoben</t>
  </si>
  <si>
    <t>Rechte ACAT</t>
  </si>
  <si>
    <t>Email versandt</t>
  </si>
  <si>
    <t>AD Gruppe</t>
  </si>
  <si>
    <t>Bemerkungen</t>
  </si>
  <si>
    <t xml:space="preserve">Dieser Antrag enthält farblich gekennzeichnete Pflichtfelder. Sind alle Pflichtfeder ausgefüllt, wird dies visualisiert. </t>
  </si>
  <si>
    <r>
      <rPr>
        <b/>
        <sz val="12"/>
        <color theme="1"/>
        <rFont val="Calibri"/>
        <family val="2"/>
        <scheme val="minor"/>
      </rPr>
      <t>DB KT, DB E&amp;C, DB Bahnbau</t>
    </r>
    <r>
      <rPr>
        <sz val="12"/>
        <color theme="1"/>
        <rFont val="Calibri"/>
        <family val="2"/>
        <scheme val="minor"/>
      </rPr>
      <t xml:space="preserve"> werden wie externe Mitarbeiter behandelt, jedoch liegen uns für diese Unternehmen Lizenzen vor und werden im Antrag nicht hinterlegt.</t>
    </r>
  </si>
  <si>
    <t>Intern: 16 Excel 2016</t>
  </si>
  <si>
    <t>Erstgenehmiger</t>
  </si>
  <si>
    <t/>
  </si>
  <si>
    <t>BK0009</t>
  </si>
  <si>
    <t>Projekte BK 0009</t>
  </si>
  <si>
    <t>BK0010</t>
  </si>
  <si>
    <t>Projekte BK 0010</t>
  </si>
  <si>
    <t>BK0012</t>
  </si>
  <si>
    <t>Projekte BK 0012</t>
  </si>
  <si>
    <t>BK0013</t>
  </si>
  <si>
    <t>Projekte BK 0013</t>
  </si>
  <si>
    <t>BK0014</t>
  </si>
  <si>
    <t>Projekte BK 0014</t>
  </si>
  <si>
    <t>BK0020</t>
  </si>
  <si>
    <t>Projekte BK 0020</t>
  </si>
  <si>
    <t>BK0021</t>
  </si>
  <si>
    <t>Usedomer Bäderbahn GmbH</t>
  </si>
  <si>
    <t>BK0024</t>
  </si>
  <si>
    <t>BK0029</t>
  </si>
  <si>
    <t>DB Regio BK 29</t>
  </si>
  <si>
    <t>BK0049</t>
  </si>
  <si>
    <t>Buchungskreis 0049</t>
  </si>
  <si>
    <t>BK005J</t>
  </si>
  <si>
    <t>DB Verkehrsgesellschaft mbH</t>
  </si>
  <si>
    <t>BK0075</t>
  </si>
  <si>
    <t>Buchungskreis 75</t>
  </si>
  <si>
    <t>BK0076</t>
  </si>
  <si>
    <t>DB RegioNetz Infrastruktur</t>
  </si>
  <si>
    <t>BK0085</t>
  </si>
  <si>
    <t>Buchungskreis 0085</t>
  </si>
  <si>
    <t>DBEnDBPSU</t>
  </si>
  <si>
    <t>DB Energie Projekt Stuttgart-Ulm</t>
  </si>
  <si>
    <t>DBEnMI</t>
  </si>
  <si>
    <t>DB Energie Betriebsbereich Mitte</t>
  </si>
  <si>
    <t>DBEnN</t>
  </si>
  <si>
    <t>DB Energie Betriebsbereich Nord</t>
  </si>
  <si>
    <t>DBEnO</t>
  </si>
  <si>
    <t>DB Energie Betriebsbereich Ost</t>
  </si>
  <si>
    <t>DBEnOSBEV</t>
  </si>
  <si>
    <t>DB Energie Betriebsbereich S-Bahnstromversorgung</t>
  </si>
  <si>
    <t>DBEnS</t>
  </si>
  <si>
    <t>DB Energie Betriebsbereich Süd</t>
  </si>
  <si>
    <t>DBEnSO</t>
  </si>
  <si>
    <t>DB Energie Betriebsbereich Südost</t>
  </si>
  <si>
    <t>DBEnSW</t>
  </si>
  <si>
    <t>DB Energie Betriebsbereich Südwest</t>
  </si>
  <si>
    <t>DBEnTANK</t>
  </si>
  <si>
    <t>DB Energie Betriebsbereich Tankdienste</t>
  </si>
  <si>
    <t>DBEnW</t>
  </si>
  <si>
    <t>DB Energie Betriebsbereich West</t>
  </si>
  <si>
    <t>FRSM</t>
  </si>
  <si>
    <t>FRS Mitte</t>
  </si>
  <si>
    <t>FRSN</t>
  </si>
  <si>
    <t>FRS Nord</t>
  </si>
  <si>
    <t>FRSNO</t>
  </si>
  <si>
    <t>FRS Nordost</t>
  </si>
  <si>
    <t>FRSO</t>
  </si>
  <si>
    <t>FRS Ost</t>
  </si>
  <si>
    <t>FRSS</t>
  </si>
  <si>
    <t>FRS Süd</t>
  </si>
  <si>
    <t>FRSSW</t>
  </si>
  <si>
    <t>FRS Südwest</t>
  </si>
  <si>
    <t>FRSW</t>
  </si>
  <si>
    <t>FRS West</t>
  </si>
  <si>
    <t>FRSZ</t>
  </si>
  <si>
    <t>FRS Zentrale</t>
  </si>
  <si>
    <t>Instandhaltung_Nürnberg</t>
  </si>
  <si>
    <t>SVNINTeam4DProjekt</t>
  </si>
  <si>
    <t>I.SV-N-I (N) Team 4 D-Projekt</t>
  </si>
  <si>
    <t>NG</t>
  </si>
  <si>
    <t>DB Netz Zentrale NG</t>
  </si>
  <si>
    <t>NMFUB</t>
  </si>
  <si>
    <t>DB Netz, NL Mitte Fern-und Ballungsnetz</t>
  </si>
  <si>
    <t>NMING</t>
  </si>
  <si>
    <t>DB Netz Mitte NG</t>
  </si>
  <si>
    <t>NMR</t>
  </si>
  <si>
    <t>DB Netz, NL Mitte, Regent</t>
  </si>
  <si>
    <t>NNFUB</t>
  </si>
  <si>
    <t>DB Netz, NL Nord  Fern-und Ballungsnetz</t>
  </si>
  <si>
    <t>NNNG</t>
  </si>
  <si>
    <t>DB Netz Nord NG</t>
  </si>
  <si>
    <t>NNR</t>
  </si>
  <si>
    <t>DB Netz, NL Nord, Regent</t>
  </si>
  <si>
    <t>NOFUB</t>
  </si>
  <si>
    <t>DB Netz, NL Ost Fern-und Ballungsnetz</t>
  </si>
  <si>
    <t>NONG</t>
  </si>
  <si>
    <t>DB Netz Ost NG</t>
  </si>
  <si>
    <t>NOR</t>
  </si>
  <si>
    <t>DB Netz, NL Ost, Regent</t>
  </si>
  <si>
    <t>NPMIME</t>
  </si>
  <si>
    <t>NP Mitte ESTW Rechte Rheinstrecke</t>
  </si>
  <si>
    <t>NPMIMK</t>
  </si>
  <si>
    <t>NP Mitte Kaiser-Wilhelm-Tunnel</t>
  </si>
  <si>
    <t>NPMIMK3</t>
  </si>
  <si>
    <t>NP Mitte KIB 1</t>
  </si>
  <si>
    <t>NPMIMK4</t>
  </si>
  <si>
    <t>NP Mitte KIB 2</t>
  </si>
  <si>
    <t>NPMIMK5</t>
  </si>
  <si>
    <t>NP Mitte KIB 3</t>
  </si>
  <si>
    <t>NPMIMK6</t>
  </si>
  <si>
    <t>NP Mitte KIB 4</t>
  </si>
  <si>
    <t>NPMIMK7</t>
  </si>
  <si>
    <t>NP Mitte KIB 5</t>
  </si>
  <si>
    <t>NPMIMO</t>
  </si>
  <si>
    <t>NP Mitte Oberbau</t>
  </si>
  <si>
    <t>NPMIMO1</t>
  </si>
  <si>
    <t>NP Mitte Oberbau 1</t>
  </si>
  <si>
    <t>NPMIMO2</t>
  </si>
  <si>
    <t>NP Mitte I.NP-MI-M-O(2), Oberbau 2</t>
  </si>
  <si>
    <t>NPMIMO3</t>
  </si>
  <si>
    <t>NP Mitte Oberbau 3</t>
  </si>
  <si>
    <t>NPMIMS</t>
  </si>
  <si>
    <t>NP Mitte STE</t>
  </si>
  <si>
    <t>NPMIMS3</t>
  </si>
  <si>
    <t>NP Mitte STE Mainz/Koblenz</t>
  </si>
  <si>
    <t>NPMIMS4</t>
  </si>
  <si>
    <t>NP Mitte STE Frankfurt/Kassel</t>
  </si>
  <si>
    <t>NPMIT</t>
  </si>
  <si>
    <t>NP Mitte Tunnel</t>
  </si>
  <si>
    <t>NPMIT1</t>
  </si>
  <si>
    <t>NP Mitte Tunnel 1</t>
  </si>
  <si>
    <t>NPMIT2</t>
  </si>
  <si>
    <t>NP Mitte Tunnel 2</t>
  </si>
  <si>
    <t>NPMIT3</t>
  </si>
  <si>
    <t>NP Mitte Tunnel 3</t>
  </si>
  <si>
    <t>NPMIT4</t>
  </si>
  <si>
    <t>NP Mitte Tunnel 4</t>
  </si>
  <si>
    <t>NPMIT5</t>
  </si>
  <si>
    <t>NP Mitte Tunnel 5</t>
  </si>
  <si>
    <t>NPNMK</t>
  </si>
  <si>
    <t>NP Nord KIB</t>
  </si>
  <si>
    <t>NPNMK3</t>
  </si>
  <si>
    <t>NP Nord KIB Nord 5</t>
  </si>
  <si>
    <t>NPNMK4</t>
  </si>
  <si>
    <t>NP Nord KIB Süd 5</t>
  </si>
  <si>
    <t>NPNMO</t>
  </si>
  <si>
    <t>NP Nord Oberbau</t>
  </si>
  <si>
    <t>NPNMO3</t>
  </si>
  <si>
    <t>NP Nord Oberbau HAN</t>
  </si>
  <si>
    <t>NPNMO4</t>
  </si>
  <si>
    <t>NP Nord Oberbau BRE/OSN</t>
  </si>
  <si>
    <t>NPNMO5</t>
  </si>
  <si>
    <t>NP Nord Oberbau HMB/KIE</t>
  </si>
  <si>
    <t>NPNMS</t>
  </si>
  <si>
    <t>NP Nord STE</t>
  </si>
  <si>
    <t>NPNMS3</t>
  </si>
  <si>
    <t>NP Nord ESTW</t>
  </si>
  <si>
    <t>NPNMS4</t>
  </si>
  <si>
    <t>NP Nord sonstige STE</t>
  </si>
  <si>
    <t>NPOMB</t>
  </si>
  <si>
    <t>NP Ost S-Bahn Berlin 5</t>
  </si>
  <si>
    <t>NPOMK</t>
  </si>
  <si>
    <t>NP Ost KIB</t>
  </si>
  <si>
    <t>NPOMK3</t>
  </si>
  <si>
    <t>NP Ost KIB Nord</t>
  </si>
  <si>
    <t>NPOMK4</t>
  </si>
  <si>
    <t>NP Ost KIB Süd</t>
  </si>
  <si>
    <t>NPOMK5</t>
  </si>
  <si>
    <t>NP Ost KIB Einzelinvest und ICH</t>
  </si>
  <si>
    <t>NPOMO</t>
  </si>
  <si>
    <t>NP Ost Oberbau</t>
  </si>
  <si>
    <t>NPOMO3</t>
  </si>
  <si>
    <t>NP Ost Oberbau Invest/ICH</t>
  </si>
  <si>
    <t>NPOMO4</t>
  </si>
  <si>
    <t>NP Ost Oberbauunterstützung</t>
  </si>
  <si>
    <t>NPOMS</t>
  </si>
  <si>
    <t>NP Ost STE</t>
  </si>
  <si>
    <t>NPOMS3</t>
  </si>
  <si>
    <t>NP Ost STE A/B Nord</t>
  </si>
  <si>
    <t>NPOMS4</t>
  </si>
  <si>
    <t>NP Ost STE A/B Süd</t>
  </si>
  <si>
    <t>NPOMS5</t>
  </si>
  <si>
    <t>NP Ost STE OBP u. ER smart</t>
  </si>
  <si>
    <t>NPSMA</t>
  </si>
  <si>
    <t>NP Süd PAC-H</t>
  </si>
  <si>
    <t>NPSMK</t>
  </si>
  <si>
    <t>NP Süd KIB</t>
  </si>
  <si>
    <t>NPSMK3</t>
  </si>
  <si>
    <t>NP Süd KIB Süd</t>
  </si>
  <si>
    <t>NPSMK4</t>
  </si>
  <si>
    <t>NP Süd KIB Nord</t>
  </si>
  <si>
    <t>NPSMK5</t>
  </si>
  <si>
    <t>NP Süd KIB Bahnübergänge</t>
  </si>
  <si>
    <t>NPSMK6</t>
  </si>
  <si>
    <t>NP Süd KIB Allgäu</t>
  </si>
  <si>
    <t>NPSMO</t>
  </si>
  <si>
    <t>NP Süd Oberbau</t>
  </si>
  <si>
    <t>NPSMO3</t>
  </si>
  <si>
    <t>NP Süd Oberbau München</t>
  </si>
  <si>
    <t>NPSMO4</t>
  </si>
  <si>
    <t>NP Süd Oberbau Nürnberg</t>
  </si>
  <si>
    <t>NPSMO5</t>
  </si>
  <si>
    <t>NP Süd Oberbau Augsb./Würzb.</t>
  </si>
  <si>
    <t>NPSMO6</t>
  </si>
  <si>
    <t>NP Süd Oberbau Regensburg</t>
  </si>
  <si>
    <t>NPSMS</t>
  </si>
  <si>
    <t>NP Süd STE</t>
  </si>
  <si>
    <t>NPSMS3</t>
  </si>
  <si>
    <t>NP Süd STE Ausrüstung</t>
  </si>
  <si>
    <t>NPSMS4</t>
  </si>
  <si>
    <t>NP Süd STE Süd</t>
  </si>
  <si>
    <t>NPSMS5</t>
  </si>
  <si>
    <t>NP Süd STE Nord</t>
  </si>
  <si>
    <t>NPSOMD</t>
  </si>
  <si>
    <t>NP SüdOst Knoten Dessau/Roßlau</t>
  </si>
  <si>
    <t>NPSOME</t>
  </si>
  <si>
    <t>NP SüdOst Thüringen</t>
  </si>
  <si>
    <t>NPSOMGE</t>
  </si>
  <si>
    <t>NP SüdOst Experten und Service</t>
  </si>
  <si>
    <t>NPSOMK</t>
  </si>
  <si>
    <t>NP SüdOst KIB</t>
  </si>
  <si>
    <t>NPSOMK3</t>
  </si>
  <si>
    <t>NP SüdOst KIB Leipzig</t>
  </si>
  <si>
    <t>NPSOMK4</t>
  </si>
  <si>
    <t>NP SüdOst KIB Dresden</t>
  </si>
  <si>
    <t>NPSOMK5</t>
  </si>
  <si>
    <t>NP SüdOst KIB Magdeburg</t>
  </si>
  <si>
    <t>NPSOML</t>
  </si>
  <si>
    <t>NP SüdOst Knoten Leipzig</t>
  </si>
  <si>
    <t>NPSOMO</t>
  </si>
  <si>
    <t>NP SüdOst Oberbau</t>
  </si>
  <si>
    <t>NPSOMO3</t>
  </si>
  <si>
    <t>NPSOMS</t>
  </si>
  <si>
    <t>NP SüdOst STE</t>
  </si>
  <si>
    <t>NPSOMS1</t>
  </si>
  <si>
    <t>NP SüdOst Fachplanung STE</t>
  </si>
  <si>
    <t>NPSOMS3</t>
  </si>
  <si>
    <t>NP SüdOst STE 1</t>
  </si>
  <si>
    <t>NPSOMS4</t>
  </si>
  <si>
    <t>NP SüdOst STE 2</t>
  </si>
  <si>
    <t>NPSWMK</t>
  </si>
  <si>
    <t>NP SüdWest KIB, KIB Sbr</t>
  </si>
  <si>
    <t>NPSWMK3</t>
  </si>
  <si>
    <t>NP SüdWest KIB Brücken 1</t>
  </si>
  <si>
    <t>NPSWMK4</t>
  </si>
  <si>
    <t>NP SüdWest  KIB Brücken 2</t>
  </si>
  <si>
    <t>NPSWMK5</t>
  </si>
  <si>
    <t>NP SüdWest KIB Brücken 3</t>
  </si>
  <si>
    <t>NPSWMK6</t>
  </si>
  <si>
    <t>NP SüdWest KIB Brücken 4</t>
  </si>
  <si>
    <t>NPSWMK7</t>
  </si>
  <si>
    <t>NP SüdWest KIB KoB 1</t>
  </si>
  <si>
    <t>NPSWMK8</t>
  </si>
  <si>
    <t>NP SüdWest KIB KoB 2</t>
  </si>
  <si>
    <t>NPSWMO</t>
  </si>
  <si>
    <t>NP SüdWest Oberbau</t>
  </si>
  <si>
    <t>NPSWMO3</t>
  </si>
  <si>
    <t>NP SüdWest Oberbau 1</t>
  </si>
  <si>
    <t>NPSWMO4</t>
  </si>
  <si>
    <t>NP SüdWest Oberbau 2</t>
  </si>
  <si>
    <t>NPSWMS</t>
  </si>
  <si>
    <t>NP SüdWest STE</t>
  </si>
  <si>
    <t>NPSWMS1</t>
  </si>
  <si>
    <t>NP SüdWest Fachplanung LST</t>
  </si>
  <si>
    <t>NPSWMS2</t>
  </si>
  <si>
    <t>NP SüdWest Fachplanung E/M</t>
  </si>
  <si>
    <t>NPSWMS3</t>
  </si>
  <si>
    <t>NP SüdWest STE Stellwerke 1</t>
  </si>
  <si>
    <t>NPSWMS4</t>
  </si>
  <si>
    <t>NP SüdWest STE Stellwerke 2</t>
  </si>
  <si>
    <t>NPSWMS5</t>
  </si>
  <si>
    <t>NP SüdWest STE Stellwerke 3</t>
  </si>
  <si>
    <t>NPSWMS6</t>
  </si>
  <si>
    <t>NP SüdWest STE Bahnübergänge</t>
  </si>
  <si>
    <t>NPWMK</t>
  </si>
  <si>
    <t>NP West KIB</t>
  </si>
  <si>
    <t>NPWMK3</t>
  </si>
  <si>
    <t>NP West KIB Köln, 34</t>
  </si>
  <si>
    <t>NPWMK4</t>
  </si>
  <si>
    <t>NP West KIB Duisburg, 43</t>
  </si>
  <si>
    <t>NPWMO</t>
  </si>
  <si>
    <t>NP West Oberbau</t>
  </si>
  <si>
    <t>NPWMO3</t>
  </si>
  <si>
    <t>NPWMO4</t>
  </si>
  <si>
    <t>NPWMS</t>
  </si>
  <si>
    <t>NP West STE</t>
  </si>
  <si>
    <t>NPWMS3</t>
  </si>
  <si>
    <t>NP West STE KÖL/DÜS</t>
  </si>
  <si>
    <t>NPWMS4</t>
  </si>
  <si>
    <t>NP West STE DU/HM, 02</t>
  </si>
  <si>
    <t>NPWMS5</t>
  </si>
  <si>
    <t>NP West STE HA/Bahnübergänge</t>
  </si>
  <si>
    <t>NR</t>
  </si>
  <si>
    <t>DB Netz Zentrale Regionalnetze</t>
  </si>
  <si>
    <t>NRNI</t>
  </si>
  <si>
    <t>DB RegioNetz Infrastruktur GmbH</t>
  </si>
  <si>
    <t>NSFUB</t>
  </si>
  <si>
    <t>DB Netz, NL Süd Fern-und Ballungsnetz</t>
  </si>
  <si>
    <t>NSNG</t>
  </si>
  <si>
    <t>DB Netz Süd NG</t>
  </si>
  <si>
    <t>NSOFUB</t>
  </si>
  <si>
    <t>DB Netz, NL Südost Fern-und Ballungsnetz</t>
  </si>
  <si>
    <t>NSOGP</t>
  </si>
  <si>
    <t>DB Netz Südost VDE8</t>
  </si>
  <si>
    <t>NSONG</t>
  </si>
  <si>
    <t>DB Netz Südost NG</t>
  </si>
  <si>
    <t>NSOR</t>
  </si>
  <si>
    <t>DB Netz, NL Südost, Regent</t>
  </si>
  <si>
    <t>NSR</t>
  </si>
  <si>
    <t>DB Netz, NL Süd, Regent</t>
  </si>
  <si>
    <t>NSWFUB</t>
  </si>
  <si>
    <t>DB Netz, NL Südwest Fern-und Ballungsnetz</t>
  </si>
  <si>
    <t>NSWGP</t>
  </si>
  <si>
    <t>DB Netz Südwest KABA</t>
  </si>
  <si>
    <t>NSWNG</t>
  </si>
  <si>
    <t>DB Netz Südwest NG</t>
  </si>
  <si>
    <t>NSWR</t>
  </si>
  <si>
    <t>DB Netz, NL Südwest, Regent</t>
  </si>
  <si>
    <t>NWFUB</t>
  </si>
  <si>
    <t>DB Netz, NL West Fern-und Ballungsnetz</t>
  </si>
  <si>
    <t>NWNG</t>
  </si>
  <si>
    <t>DB Netz West NG</t>
  </si>
  <si>
    <t>NWR</t>
  </si>
  <si>
    <t>DB Netz, NL West, Regent</t>
  </si>
  <si>
    <t>ProjektZentrale</t>
  </si>
  <si>
    <t>Projekt Zentrale</t>
  </si>
  <si>
    <t>PSU</t>
  </si>
  <si>
    <t>Projekt Stuttgart/Ulm</t>
  </si>
  <si>
    <t>SBH1</t>
  </si>
  <si>
    <t>I.SBH(1)</t>
  </si>
  <si>
    <t>SBH2</t>
  </si>
  <si>
    <t>I.SBH(2)</t>
  </si>
  <si>
    <t>SBH3</t>
  </si>
  <si>
    <t>I.SBH(3)</t>
  </si>
  <si>
    <t>SBHDProjekt</t>
  </si>
  <si>
    <t>I.SBH D-Projekt</t>
  </si>
  <si>
    <t>SBHDProjektPSU</t>
  </si>
  <si>
    <t>I.SBH D-Projekt PSU</t>
  </si>
  <si>
    <t>SBHPSU</t>
  </si>
  <si>
    <t>I.SBH PSU</t>
  </si>
  <si>
    <t>SUSRBMI</t>
  </si>
  <si>
    <t>Station &amp; Service AG Regionalbereich Mitte</t>
  </si>
  <si>
    <t>SUSRBMIGBV</t>
  </si>
  <si>
    <t>SuS Projekte realisiert durch GBV</t>
  </si>
  <si>
    <t>SUSRBN</t>
  </si>
  <si>
    <t>Station &amp; Service AG Regionalbereich Nord</t>
  </si>
  <si>
    <t>SUSRBNGBV</t>
  </si>
  <si>
    <t>SUSRBO</t>
  </si>
  <si>
    <t>Station &amp; Service AG Regionalbereich Ost</t>
  </si>
  <si>
    <t>SUSRBOGBVN</t>
  </si>
  <si>
    <t>SuS Projekte realisiert durch GBV DB NETZ</t>
  </si>
  <si>
    <t>SUSRBS</t>
  </si>
  <si>
    <t>Station &amp; Service AG Regionalbereich Süd</t>
  </si>
  <si>
    <t>SUSRBSGBV</t>
  </si>
  <si>
    <t>SUSRBSO</t>
  </si>
  <si>
    <t>Station &amp; Service AG Regionalbereich Südost</t>
  </si>
  <si>
    <t>SUSRBSOGBV</t>
  </si>
  <si>
    <t>SUSRBSW</t>
  </si>
  <si>
    <t>Station &amp; Service AG Regionalbereich Südwest</t>
  </si>
  <si>
    <t>SUSRBSWGBV</t>
  </si>
  <si>
    <t>SUSRBW</t>
  </si>
  <si>
    <t>Station &amp; Service AG Regionalbereich West</t>
  </si>
  <si>
    <t>SUSRBWGBV</t>
  </si>
  <si>
    <t>SUSZEN</t>
  </si>
  <si>
    <t>Station &amp; Service AG Zentrale</t>
  </si>
  <si>
    <t>SVMII</t>
  </si>
  <si>
    <t>I.SV-MI-I</t>
  </si>
  <si>
    <t>SVMII1</t>
  </si>
  <si>
    <t>I.SV-MI-I(1)</t>
  </si>
  <si>
    <t>SVMII1DProjekt</t>
  </si>
  <si>
    <t>I.SV-MI-I(1) D-Projekt</t>
  </si>
  <si>
    <t>SVMII1H</t>
  </si>
  <si>
    <t>I.SV-MI-I 1(H)</t>
  </si>
  <si>
    <t>SVMII1S</t>
  </si>
  <si>
    <t>I.SV-MI-I 1(S)</t>
  </si>
  <si>
    <t>SVMII1U</t>
  </si>
  <si>
    <t>I.SV-MI-I 1(U)</t>
  </si>
  <si>
    <t>SVMII2</t>
  </si>
  <si>
    <t>I.SV-MI-I(2)</t>
  </si>
  <si>
    <t>SVMII2DProjekt</t>
  </si>
  <si>
    <t>I.SV-MI-I(2) D-Projekt</t>
  </si>
  <si>
    <t>SVMII3</t>
  </si>
  <si>
    <t>I.SV-MI-I(3)</t>
  </si>
  <si>
    <t>SVMII4</t>
  </si>
  <si>
    <t>I.SV-MI-I(4)</t>
  </si>
  <si>
    <t>SVMIIH</t>
  </si>
  <si>
    <t>I.SV-MI-I(H)</t>
  </si>
  <si>
    <t>SVMIS</t>
  </si>
  <si>
    <t>I.SV-MI-I(S)</t>
  </si>
  <si>
    <t>SVNI</t>
  </si>
  <si>
    <t>I.SV-N-I</t>
  </si>
  <si>
    <t>SVNIAMTeam01</t>
  </si>
  <si>
    <t>I.SV-N-I(AM) Team 01</t>
  </si>
  <si>
    <t>SVNIAMTeam02</t>
  </si>
  <si>
    <t>I.SV-N-I(AM) Team 02</t>
  </si>
  <si>
    <t>SVNIBHHSHTeam01</t>
  </si>
  <si>
    <t>I.SV-N-I-B(HH/SH) Team 01</t>
  </si>
  <si>
    <t>SVNIBHHSHTeam02</t>
  </si>
  <si>
    <t>I.SV-N-I-B(HH/SH) Team 02</t>
  </si>
  <si>
    <t>SVNIBHHSHTeam03</t>
  </si>
  <si>
    <t>I.SV-N-I-B(HH/SH) Team 03</t>
  </si>
  <si>
    <t>SVNIBNSBRTeam01</t>
  </si>
  <si>
    <t>I.SV-N-I-B(NS/BR) Team 01</t>
  </si>
  <si>
    <t>SVNIBNSBRTeam02</t>
  </si>
  <si>
    <t>I.SV-N-I-B(NS/BR) Team 02</t>
  </si>
  <si>
    <t>SVNIBNSBRTeam03</t>
  </si>
  <si>
    <t>I.SV-N-I-B(NS/BR) Team 03</t>
  </si>
  <si>
    <t>SVNINTeam1</t>
  </si>
  <si>
    <t>I.SV-N-I(N) Team 1</t>
  </si>
  <si>
    <t>SVNINTeam2</t>
  </si>
  <si>
    <t>I.SV-N-I(N) Team 2</t>
  </si>
  <si>
    <t>SVNINTeam3</t>
  </si>
  <si>
    <t>I.SV-N-I(N) Team 3</t>
  </si>
  <si>
    <t>SVNIPHHSHTeam01</t>
  </si>
  <si>
    <t>I.SV-N-I-P(HH/SH) Team 01</t>
  </si>
  <si>
    <t>SVNIPHHSHTeam02</t>
  </si>
  <si>
    <t>I.SV-N-I-P(HH/SH) Team 02</t>
  </si>
  <si>
    <t>SVNIPNSBRTeam02</t>
  </si>
  <si>
    <t>I.SV-N-I-P(NS/BR) Team 02</t>
  </si>
  <si>
    <t>SVNIPNSBRTeam03</t>
  </si>
  <si>
    <t>I.SV-N-I-P(NS/BR) Team 03</t>
  </si>
  <si>
    <t>SVOI</t>
  </si>
  <si>
    <t>I.SV-O-I</t>
  </si>
  <si>
    <t>SVOI1</t>
  </si>
  <si>
    <t>I.SV-O-I(1)</t>
  </si>
  <si>
    <t>SVOI2</t>
  </si>
  <si>
    <t>I.SV-O-I(2)</t>
  </si>
  <si>
    <t>SVOI3</t>
  </si>
  <si>
    <t>I.SV-O-I(3)</t>
  </si>
  <si>
    <t>SVOIDProjekt</t>
  </si>
  <si>
    <t>I.SV-O-I D-Projekt</t>
  </si>
  <si>
    <t>SVSI</t>
  </si>
  <si>
    <t>I.SV-S-I</t>
  </si>
  <si>
    <t>SVSIA</t>
  </si>
  <si>
    <t>I.SV-S-I(A)</t>
  </si>
  <si>
    <t>SVSIB1</t>
  </si>
  <si>
    <t>I.SV-S-I(B1)</t>
  </si>
  <si>
    <t>SVSIB2</t>
  </si>
  <si>
    <t>I.SV-S-I(B2)</t>
  </si>
  <si>
    <t>SVSIB3</t>
  </si>
  <si>
    <t>I.SV-S-I(B3)</t>
  </si>
  <si>
    <t>SVSIDProjekt</t>
  </si>
  <si>
    <t>I.SV-S-I D-Projekt</t>
  </si>
  <si>
    <t>SVSIM2</t>
  </si>
  <si>
    <t>I.SV-S-I(M2)</t>
  </si>
  <si>
    <t>SVSIP1</t>
  </si>
  <si>
    <t>I.SV-S-I(P1)</t>
  </si>
  <si>
    <t>SVSIP2</t>
  </si>
  <si>
    <t>I.SV-S-I(P2)</t>
  </si>
  <si>
    <t>SVSOI</t>
  </si>
  <si>
    <t>I.SV-SO-I</t>
  </si>
  <si>
    <t>SVSOI1</t>
  </si>
  <si>
    <t>I.SV-SO-I(1)</t>
  </si>
  <si>
    <t>SVSOI1DProjekt</t>
  </si>
  <si>
    <t>I.SV-SO-I(1) D-Projekt</t>
  </si>
  <si>
    <t>SVSOI2</t>
  </si>
  <si>
    <t>I.SV-SO-I(2)</t>
  </si>
  <si>
    <t>SVSS</t>
  </si>
  <si>
    <t>I.SV-S-I(S)</t>
  </si>
  <si>
    <t>SVSWI</t>
  </si>
  <si>
    <t>I.SV-SW-I</t>
  </si>
  <si>
    <t>SVSWI1</t>
  </si>
  <si>
    <t>I.SV-SW-I(1)</t>
  </si>
  <si>
    <t>SVSWI2</t>
  </si>
  <si>
    <t>I.SV-SW-I(2)</t>
  </si>
  <si>
    <t>SVSWI3</t>
  </si>
  <si>
    <t>I.SV-SW-I(3)</t>
  </si>
  <si>
    <t>SVSWI4</t>
  </si>
  <si>
    <t>I.SV-SW-I(4)</t>
  </si>
  <si>
    <t>SVSWIDProjekt</t>
  </si>
  <si>
    <t>I.SV-SW-I D-Projekt</t>
  </si>
  <si>
    <t>SVSWIF0</t>
  </si>
  <si>
    <t>I.SV-SW-I F0</t>
  </si>
  <si>
    <t>SVSWIF1</t>
  </si>
  <si>
    <t>I.SV-SW-I F1</t>
  </si>
  <si>
    <t>SVWI</t>
  </si>
  <si>
    <t>I.SV-W-I</t>
  </si>
  <si>
    <t>SVWIDProjekt</t>
  </si>
  <si>
    <t>I.SV-W-I D-Projekt</t>
  </si>
  <si>
    <t>DBEnDBNMI</t>
  </si>
  <si>
    <t>DB Energie GBV DB Netz Mitte</t>
  </si>
  <si>
    <t>DBEnDBNN</t>
  </si>
  <si>
    <t>DB Energie GBV DB Netz Nord</t>
  </si>
  <si>
    <t>DBEnDBNO</t>
  </si>
  <si>
    <t>DB Energie GBV DB Netz Ost</t>
  </si>
  <si>
    <t>DBEnDBNS</t>
  </si>
  <si>
    <t>DB Energie GBV DB Netz Süd</t>
  </si>
  <si>
    <t>DBEnDBNSO</t>
  </si>
  <si>
    <t>DB Energie GBV DB Netz Südost</t>
  </si>
  <si>
    <t>DBEnDBNSW</t>
  </si>
  <si>
    <t>DB Energie GBV DB Netz Südwest</t>
  </si>
  <si>
    <t>DBEnDBNW</t>
  </si>
  <si>
    <t>DB Energie GBV DB Netz West</t>
  </si>
  <si>
    <t>DBEnZ</t>
  </si>
  <si>
    <t>DB Energie Zentrale</t>
  </si>
  <si>
    <t>ZentralesDProjekt</t>
  </si>
  <si>
    <t>Zentrales D-Projekt</t>
  </si>
  <si>
    <t>NR_Extern</t>
  </si>
  <si>
    <t>DB Netz Zentrale Regionalnetze (Extern)</t>
  </si>
  <si>
    <t>SVOI2_Extern</t>
  </si>
  <si>
    <t>I.SV-O-I(2) (Extern)</t>
  </si>
  <si>
    <t>Konzernprojekte_Extern</t>
  </si>
  <si>
    <t>Konzernprojekte  (Extern)</t>
  </si>
  <si>
    <t>Projektgruppe</t>
  </si>
  <si>
    <t>Bezeichnung</t>
  </si>
  <si>
    <t>Letzte Aktualisierung:</t>
  </si>
  <si>
    <t>Interessenkonflikt geprüft</t>
  </si>
  <si>
    <t>Interessenkonfliktprüfung ob nicht leer</t>
  </si>
  <si>
    <t>Bitte verwenden Sie immer das aktuellste Antragsformular aus dem iTWO Wiki.</t>
  </si>
  <si>
    <t xml:space="preserve">In iMAN haben Sie zusätzlich die Möglichkeit eine Funktionsrollenänderung zu </t>
  </si>
  <si>
    <t>Bitte leiten Sie nur Anträge weiter, die vollständig befüllt sind!</t>
  </si>
  <si>
    <t>Der ausgefüllte iTWO Antrag wird in iMAN hinterlegt und an den Erstgenehmiger weitergeleitet.</t>
  </si>
  <si>
    <t>RIB Lizenz (Servicenummer):</t>
  </si>
  <si>
    <t>ABCDEFGHIJKLMNOPQRSTUVWXYZabcdefghijklmnopqrstuvwxyz0123456789_- /ÜÄÖüäöß</t>
  </si>
  <si>
    <t>IO</t>
  </si>
  <si>
    <r>
      <t>Der</t>
    </r>
    <r>
      <rPr>
        <b/>
        <sz val="12"/>
        <rFont val="Calibri"/>
        <family val="2"/>
        <scheme val="minor"/>
      </rPr>
      <t xml:space="preserve"> Ressourcen - Schlüssel</t>
    </r>
    <r>
      <rPr>
        <sz val="12"/>
        <rFont val="Calibri"/>
        <family val="2"/>
        <scheme val="minor"/>
      </rPr>
      <t xml:space="preserve"> in iMAN für iTWO lautet : 00001199</t>
    </r>
  </si>
  <si>
    <t>Windows (32-bit) NT 10.00</t>
  </si>
  <si>
    <t>iTWO</t>
  </si>
  <si>
    <t>Weitere Infos zu unserm iTWO Antrag, sowie einen Überblick unserer iTWO Projekte und Funktionsrollen
 erhalten Sie im iTWO WIKI.</t>
  </si>
  <si>
    <t xml:space="preserve">beantragen. </t>
  </si>
  <si>
    <t>Im iTWO BIM Antrag können für einen BKU - User Projekte beantragt oder gelöscht 
werden.</t>
  </si>
  <si>
    <t xml:space="preserve">iTWO BIM Antrag für </t>
  </si>
  <si>
    <r>
      <rPr>
        <b/>
        <sz val="12"/>
        <rFont val="Calibri"/>
        <family val="2"/>
        <scheme val="minor"/>
      </rPr>
      <t>Externe Mitarbeiter</t>
    </r>
    <r>
      <rPr>
        <sz val="12"/>
        <rFont val="Calibri"/>
        <family val="2"/>
        <scheme val="minor"/>
      </rPr>
      <t xml:space="preserve"> müssen bei jedem Antrag in iMAN die </t>
    </r>
    <r>
      <rPr>
        <b/>
        <sz val="12"/>
        <rFont val="Calibri"/>
        <family val="2"/>
        <scheme val="minor"/>
      </rPr>
      <t>RIB Lizenz</t>
    </r>
    <r>
      <rPr>
        <sz val="12"/>
        <rFont val="Calibri"/>
        <family val="2"/>
        <scheme val="minor"/>
      </rPr>
      <t xml:space="preserve"> im Anhang mitteilen.</t>
    </r>
  </si>
  <si>
    <t>Erstgenehmiger in iMAN darf kein externer Mitarbeiter sein. Darunter fallen auch DB E&amp;C, DB KT und DB  Bahnbau.</t>
  </si>
  <si>
    <t>iTWO BIM Antrag für</t>
  </si>
  <si>
    <t>Projektzugriffe</t>
  </si>
  <si>
    <t xml:space="preserve">Werden Projekte für BIM umgestellt müssen diese immer als Einzelprojekt beantragt werden. 
Dieses Projekt wird dann einer BIM-Gruppe in iTWO zugeordnet.
</t>
  </si>
  <si>
    <t xml:space="preserve">Interne Mitarbeiter können, wenn kein neues BIM-Projekt dabei ist, statt Einzelprojekte auch die Projektgruppe beantragen.
</t>
  </si>
  <si>
    <r>
      <t xml:space="preserve">Erstanträge für die BIM-Rollen/Funktionen erfordern die Hinterlegung eines </t>
    </r>
    <r>
      <rPr>
        <b/>
        <sz val="12"/>
        <rFont val="Calibri"/>
        <family val="2"/>
        <scheme val="minor"/>
      </rPr>
      <t>BIM Schulungsnachweises</t>
    </r>
  </si>
  <si>
    <t>für das Projektsteuerungssystem iTWO von internen und externen Mitarbeitern.</t>
  </si>
  <si>
    <t>1.1</t>
  </si>
  <si>
    <t>iTWO WIKI - Berechtigungen und Anträge BIM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</si>
</sst>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2" tint="-9.9948118533890809E-2"/>
      <name val="Calibri"/>
      <family val="2"/>
      <scheme val="minor"/>
    </font>
    <font>
      <sz val="10"/>
      <name val="Cambria"/>
      <family val="1"/>
    </font>
    <font>
      <sz val="10"/>
      <name val="Calibri"/>
      <family val="2"/>
      <scheme val="minor"/>
    </font>
    <font>
      <u/>
      <sz val="8"/>
      <color indexed="12"/>
      <name val="Arial"/>
      <family val="2"/>
    </font>
    <font>
      <sz val="11"/>
      <color theme="3" tint="-0.2499465926084170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2" tint="-0.499984740745262"/>
      <name val="Arial"/>
      <family val="2"/>
    </font>
    <font>
      <sz val="8"/>
      <color theme="2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indexed="12"/>
      <name val="Arial"/>
      <family val="2"/>
    </font>
    <font>
      <u/>
      <sz val="12"/>
      <color indexed="12"/>
      <name val="Arial"/>
      <family val="2"/>
    </font>
    <font>
      <u/>
      <sz val="22"/>
      <color indexed="12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0"/>
      <name val="Calibri"/>
      <family val="2"/>
      <scheme val="minor"/>
    </font>
    <font>
      <b/>
      <sz val="13"/>
      <color rgb="FF1F497D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0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7B5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818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7" applyNumberFormat="0" applyAlignment="0" applyProtection="0"/>
  </cellStyleXfs>
  <cellXfs count="141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Alignment="1" applyProtection="1">
      <alignment vertical="center"/>
      <protection hidden="1"/>
    </xf>
    <xf numFmtId="0" fontId="6" fillId="0" borderId="0" xfId="4" applyProtection="1">
      <protection hidden="1"/>
    </xf>
    <xf numFmtId="0" fontId="0" fillId="2" borderId="0" xfId="0" applyFont="1" applyFill="1" applyProtection="1">
      <protection locked="0" hidden="1"/>
    </xf>
    <xf numFmtId="0" fontId="0" fillId="2" borderId="0" xfId="0" applyFont="1" applyFill="1" applyProtection="1">
      <protection hidden="1"/>
    </xf>
    <xf numFmtId="0" fontId="8" fillId="0" borderId="0" xfId="0" applyNumberFormat="1" applyFont="1" applyBorder="1" applyAlignment="1" applyProtection="1">
      <alignment vertical="center"/>
      <protection hidden="1"/>
    </xf>
    <xf numFmtId="0" fontId="1" fillId="2" borderId="1" xfId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2" fontId="0" fillId="0" borderId="0" xfId="0" applyNumberFormat="1" applyAlignment="1" applyProtection="1">
      <protection hidden="1"/>
    </xf>
    <xf numFmtId="0" fontId="0" fillId="2" borderId="0" xfId="0" applyFont="1" applyFill="1" applyBorder="1" applyProtection="1"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protection hidden="1"/>
    </xf>
    <xf numFmtId="0" fontId="0" fillId="2" borderId="0" xfId="0" applyFont="1" applyFill="1" applyAlignment="1" applyProtection="1">
      <protection hidden="1"/>
    </xf>
    <xf numFmtId="0" fontId="6" fillId="0" borderId="0" xfId="4" applyAlignment="1" applyProtection="1">
      <alignment vertical="top"/>
      <protection hidden="1"/>
    </xf>
    <xf numFmtId="0" fontId="0" fillId="0" borderId="0" xfId="0" applyProtection="1">
      <protection locked="0" hidden="1"/>
    </xf>
    <xf numFmtId="0" fontId="4" fillId="0" borderId="4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3" xfId="0" applyBorder="1" applyProtection="1">
      <protection locked="0" hidden="1"/>
    </xf>
    <xf numFmtId="0" fontId="3" fillId="0" borderId="3" xfId="0" applyFont="1" applyBorder="1" applyProtection="1">
      <protection locked="0" hidden="1"/>
    </xf>
    <xf numFmtId="0" fontId="0" fillId="0" borderId="3" xfId="0" quotePrefix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0" xfId="0" quotePrefix="1" applyProtection="1">
      <protection hidden="1"/>
    </xf>
    <xf numFmtId="0" fontId="5" fillId="0" borderId="3" xfId="0" applyFont="1" applyBorder="1" applyProtection="1">
      <protection hidden="1"/>
    </xf>
    <xf numFmtId="0" fontId="6" fillId="3" borderId="0" xfId="4" applyFill="1" applyProtection="1">
      <protection hidden="1"/>
    </xf>
    <xf numFmtId="0" fontId="17" fillId="3" borderId="0" xfId="4" applyFont="1" applyFill="1" applyAlignment="1" applyProtection="1">
      <alignment vertical="top" wrapText="1"/>
      <protection hidden="1"/>
    </xf>
    <xf numFmtId="0" fontId="15" fillId="3" borderId="0" xfId="4" applyFont="1" applyFill="1" applyAlignment="1" applyProtection="1">
      <alignment vertical="top" wrapText="1"/>
      <protection hidden="1"/>
    </xf>
    <xf numFmtId="0" fontId="1" fillId="3" borderId="0" xfId="1" applyFill="1" applyBorder="1" applyAlignment="1" applyProtection="1">
      <alignment horizontal="center" vertical="top"/>
      <protection hidden="1"/>
    </xf>
    <xf numFmtId="0" fontId="1" fillId="2" borderId="0" xfId="1" applyFill="1" applyBorder="1" applyProtection="1">
      <protection hidden="1"/>
    </xf>
    <xf numFmtId="0" fontId="0" fillId="3" borderId="0" xfId="0" applyFont="1" applyFill="1" applyProtection="1">
      <protection hidden="1"/>
    </xf>
    <xf numFmtId="0" fontId="16" fillId="3" borderId="0" xfId="0" applyFont="1" applyFill="1" applyProtection="1">
      <protection hidden="1"/>
    </xf>
    <xf numFmtId="0" fontId="6" fillId="3" borderId="0" xfId="4" applyFill="1" applyProtection="1">
      <protection locked="0" hidden="1"/>
    </xf>
    <xf numFmtId="0" fontId="18" fillId="3" borderId="0" xfId="4" applyFont="1" applyFill="1" applyAlignment="1" applyProtection="1">
      <alignment horizontal="right" vertical="top"/>
      <protection hidden="1"/>
    </xf>
    <xf numFmtId="0" fontId="7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10" fillId="0" borderId="0" xfId="5" applyAlignment="1" applyProtection="1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top" wrapText="1"/>
      <protection hidden="1"/>
    </xf>
    <xf numFmtId="0" fontId="19" fillId="2" borderId="0" xfId="0" applyFont="1" applyFill="1" applyAlignment="1" applyProtection="1">
      <alignment vertical="top"/>
      <protection hidden="1"/>
    </xf>
    <xf numFmtId="0" fontId="0" fillId="4" borderId="3" xfId="0" applyFill="1" applyBorder="1" applyProtection="1">
      <protection hidden="1"/>
    </xf>
    <xf numFmtId="0" fontId="0" fillId="5" borderId="3" xfId="0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10" fillId="6" borderId="3" xfId="5" applyFill="1" applyBorder="1" applyAlignment="1" applyProtection="1">
      <protection hidden="1"/>
    </xf>
    <xf numFmtId="0" fontId="0" fillId="7" borderId="3" xfId="0" applyFill="1" applyBorder="1" applyProtection="1">
      <protection hidden="1"/>
    </xf>
    <xf numFmtId="0" fontId="0" fillId="8" borderId="3" xfId="0" applyFill="1" applyBorder="1" applyProtection="1">
      <protection hidden="1"/>
    </xf>
    <xf numFmtId="0" fontId="0" fillId="9" borderId="3" xfId="0" applyFill="1" applyBorder="1" applyProtection="1">
      <protection hidden="1"/>
    </xf>
    <xf numFmtId="0" fontId="0" fillId="10" borderId="3" xfId="0" applyFill="1" applyBorder="1" applyProtection="1">
      <protection hidden="1"/>
    </xf>
    <xf numFmtId="0" fontId="0" fillId="11" borderId="3" xfId="0" applyFill="1" applyBorder="1" applyProtection="1">
      <protection hidden="1"/>
    </xf>
    <xf numFmtId="0" fontId="10" fillId="4" borderId="0" xfId="5" applyFill="1" applyAlignment="1" applyProtection="1"/>
    <xf numFmtId="14" fontId="21" fillId="2" borderId="0" xfId="1" applyNumberFormat="1" applyFont="1" applyFill="1" applyBorder="1" applyAlignment="1" applyProtection="1">
      <alignment horizontal="left"/>
      <protection hidden="1"/>
    </xf>
    <xf numFmtId="14" fontId="21" fillId="2" borderId="0" xfId="1" applyNumberFormat="1" applyFont="1" applyFill="1" applyBorder="1" applyAlignment="1" applyProtection="1">
      <alignment horizontal="right"/>
      <protection hidden="1"/>
    </xf>
    <xf numFmtId="14" fontId="0" fillId="2" borderId="0" xfId="0" applyNumberFormat="1" applyFont="1" applyFill="1" applyAlignment="1" applyProtection="1">
      <alignment horizontal="centerContinuous"/>
      <protection locked="0" hidden="1"/>
    </xf>
    <xf numFmtId="49" fontId="9" fillId="0" borderId="0" xfId="4" applyNumberFormat="1" applyFont="1" applyFill="1" applyProtection="1">
      <protection locked="0" hidden="1"/>
    </xf>
    <xf numFmtId="0" fontId="2" fillId="0" borderId="2" xfId="2" applyFont="1" applyFill="1" applyProtection="1">
      <protection hidden="1"/>
    </xf>
    <xf numFmtId="49" fontId="9" fillId="0" borderId="0" xfId="4" applyNumberFormat="1" applyFont="1" applyFill="1" applyProtection="1">
      <protection hidden="1"/>
    </xf>
    <xf numFmtId="0" fontId="0" fillId="13" borderId="3" xfId="0" applyFill="1" applyBorder="1" applyProtection="1">
      <protection hidden="1"/>
    </xf>
    <xf numFmtId="0" fontId="0" fillId="7" borderId="3" xfId="0" applyFill="1" applyBorder="1" applyAlignment="1" applyProtection="1">
      <alignment vertical="center"/>
      <protection hidden="1"/>
    </xf>
    <xf numFmtId="0" fontId="0" fillId="12" borderId="3" xfId="0" applyFill="1" applyBorder="1" applyProtection="1">
      <protection hidden="1"/>
    </xf>
    <xf numFmtId="0" fontId="0" fillId="14" borderId="3" xfId="0" applyFill="1" applyBorder="1" applyProtection="1">
      <protection hidden="1"/>
    </xf>
    <xf numFmtId="0" fontId="22" fillId="3" borderId="0" xfId="0" applyFont="1" applyFill="1" applyAlignment="1" applyProtection="1">
      <alignment horizontal="left"/>
      <protection hidden="1"/>
    </xf>
    <xf numFmtId="0" fontId="18" fillId="3" borderId="0" xfId="4" applyFont="1" applyFill="1" applyAlignment="1" applyProtection="1">
      <alignment horizontal="right"/>
      <protection hidden="1"/>
    </xf>
    <xf numFmtId="0" fontId="10" fillId="0" borderId="0" xfId="5" applyAlignment="1" applyProtection="1">
      <protection hidden="1"/>
    </xf>
    <xf numFmtId="0" fontId="0" fillId="13" borderId="0" xfId="0" applyFill="1" applyProtection="1">
      <protection hidden="1"/>
    </xf>
    <xf numFmtId="0" fontId="2" fillId="0" borderId="2" xfId="2" quotePrefix="1" applyFont="1" applyProtection="1">
      <protection hidden="1"/>
    </xf>
    <xf numFmtId="0" fontId="0" fillId="15" borderId="0" xfId="0" applyFont="1" applyFill="1" applyProtection="1">
      <protection hidden="1"/>
    </xf>
    <xf numFmtId="0" fontId="0" fillId="15" borderId="0" xfId="0" applyFont="1" applyFill="1" applyAlignment="1" applyProtection="1">
      <alignment vertical="center"/>
      <protection hidden="1"/>
    </xf>
    <xf numFmtId="14" fontId="0" fillId="16" borderId="0" xfId="0" applyNumberFormat="1" applyFont="1" applyFill="1" applyAlignment="1" applyProtection="1">
      <alignment horizontal="centerContinuous"/>
      <protection hidden="1"/>
    </xf>
    <xf numFmtId="0" fontId="0" fillId="16" borderId="0" xfId="0" applyFont="1" applyFill="1" applyProtection="1">
      <protection hidden="1"/>
    </xf>
    <xf numFmtId="0" fontId="1" fillId="16" borderId="0" xfId="1" applyFill="1" applyBorder="1" applyProtection="1">
      <protection hidden="1"/>
    </xf>
    <xf numFmtId="0" fontId="17" fillId="3" borderId="0" xfId="4" applyFont="1" applyFill="1" applyAlignment="1" applyProtection="1">
      <alignment vertical="top" shrinkToFit="1"/>
      <protection hidden="1"/>
    </xf>
    <xf numFmtId="0" fontId="17" fillId="3" borderId="0" xfId="4" applyFont="1" applyFill="1" applyAlignment="1" applyProtection="1">
      <alignment vertical="top" wrapText="1" shrinkToFit="1"/>
      <protection hidden="1"/>
    </xf>
    <xf numFmtId="0" fontId="16" fillId="3" borderId="0" xfId="4" applyFont="1" applyFill="1" applyAlignment="1" applyProtection="1">
      <alignment vertical="top" wrapText="1" shrinkToFit="1"/>
      <protection hidden="1"/>
    </xf>
    <xf numFmtId="0" fontId="0" fillId="0" borderId="0" xfId="0" applyAlignment="1" applyProtection="1">
      <alignment wrapText="1"/>
      <protection hidden="1"/>
    </xf>
    <xf numFmtId="49" fontId="0" fillId="0" borderId="3" xfId="0" applyNumberFormat="1" applyBorder="1" applyProtection="1">
      <protection hidden="1"/>
    </xf>
    <xf numFmtId="0" fontId="10" fillId="0" borderId="0" xfId="5" applyAlignment="1" applyProtection="1">
      <alignment vertical="center"/>
      <protection hidden="1"/>
    </xf>
    <xf numFmtId="49" fontId="9" fillId="0" borderId="0" xfId="4" applyNumberFormat="1" applyFont="1" applyProtection="1">
      <protection locked="0"/>
    </xf>
    <xf numFmtId="14" fontId="21" fillId="2" borderId="0" xfId="1" applyNumberFormat="1" applyFont="1" applyFill="1" applyBorder="1" applyAlignment="1" applyProtection="1">
      <alignment horizontal="centerContinuous"/>
      <protection locked="0" hidden="1"/>
    </xf>
    <xf numFmtId="0" fontId="25" fillId="3" borderId="0" xfId="5" applyFont="1" applyFill="1" applyAlignment="1" applyProtection="1">
      <alignment vertical="top" wrapText="1"/>
      <protection hidden="1"/>
    </xf>
    <xf numFmtId="0" fontId="24" fillId="2" borderId="0" xfId="5" applyFont="1" applyFill="1" applyAlignment="1" applyProtection="1">
      <protection hidden="1"/>
    </xf>
    <xf numFmtId="0" fontId="24" fillId="0" borderId="0" xfId="5" applyFont="1" applyAlignment="1" applyProtection="1">
      <protection hidden="1"/>
    </xf>
    <xf numFmtId="0" fontId="26" fillId="0" borderId="0" xfId="5" applyFont="1" applyAlignment="1" applyProtection="1">
      <alignment vertical="top"/>
      <protection hidden="1"/>
    </xf>
    <xf numFmtId="0" fontId="31" fillId="19" borderId="8" xfId="8" applyFont="1" applyBorder="1"/>
    <xf numFmtId="0" fontId="31" fillId="19" borderId="9" xfId="8" applyFont="1" applyBorder="1"/>
    <xf numFmtId="0" fontId="32" fillId="19" borderId="9" xfId="8" applyFont="1" applyBorder="1"/>
    <xf numFmtId="0" fontId="33" fillId="17" borderId="8" xfId="6" applyFont="1" applyBorder="1"/>
    <xf numFmtId="0" fontId="34" fillId="17" borderId="9" xfId="6" applyFont="1" applyBorder="1"/>
    <xf numFmtId="0" fontId="35" fillId="18" borderId="8" xfId="7" applyFont="1" applyBorder="1"/>
    <xf numFmtId="0" fontId="36" fillId="18" borderId="9" xfId="7" applyFont="1" applyBorder="1"/>
    <xf numFmtId="0" fontId="37" fillId="20" borderId="8" xfId="9" applyFont="1" applyBorder="1"/>
    <xf numFmtId="0" fontId="38" fillId="20" borderId="9" xfId="9" applyFont="1" applyBorder="1"/>
    <xf numFmtId="0" fontId="38" fillId="20" borderId="10" xfId="9" applyFont="1" applyBorder="1"/>
    <xf numFmtId="0" fontId="0" fillId="0" borderId="0" xfId="0" applyBorder="1" applyProtection="1">
      <protection locked="0" hidden="1"/>
    </xf>
    <xf numFmtId="0" fontId="3" fillId="0" borderId="5" xfId="0" applyFont="1" applyBorder="1" applyProtection="1">
      <protection locked="0" hidden="1"/>
    </xf>
    <xf numFmtId="0" fontId="39" fillId="0" borderId="3" xfId="0" applyFont="1" applyBorder="1" applyProtection="1">
      <protection locked="0" hidden="1"/>
    </xf>
    <xf numFmtId="14" fontId="0" fillId="0" borderId="3" xfId="0" applyNumberFormat="1" applyBorder="1" applyProtection="1">
      <protection locked="0" hidden="1"/>
    </xf>
    <xf numFmtId="0" fontId="0" fillId="0" borderId="3" xfId="0" applyNumberFormat="1" applyBorder="1" applyProtection="1">
      <protection locked="0" hidden="1"/>
    </xf>
    <xf numFmtId="0" fontId="16" fillId="0" borderId="11" xfId="0" applyFont="1" applyFill="1" applyBorder="1"/>
    <xf numFmtId="0" fontId="16" fillId="0" borderId="12" xfId="0" applyFont="1" applyBorder="1"/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/>
    <xf numFmtId="0" fontId="16" fillId="0" borderId="15" xfId="0" applyFont="1" applyBorder="1"/>
    <xf numFmtId="0" fontId="0" fillId="0" borderId="15" xfId="0" applyFont="1" applyBorder="1"/>
    <xf numFmtId="0" fontId="16" fillId="0" borderId="16" xfId="0" applyFont="1" applyBorder="1" applyAlignment="1">
      <alignment wrapText="1"/>
    </xf>
    <xf numFmtId="0" fontId="16" fillId="0" borderId="17" xfId="0" applyFont="1" applyBorder="1"/>
    <xf numFmtId="0" fontId="40" fillId="21" borderId="0" xfId="0" applyFont="1" applyFill="1" applyBorder="1"/>
    <xf numFmtId="14" fontId="0" fillId="0" borderId="0" xfId="0" applyNumberForma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/>
    <xf numFmtId="0" fontId="41" fillId="3" borderId="0" xfId="0" applyFont="1" applyFill="1" applyProtection="1">
      <protection locked="0"/>
    </xf>
    <xf numFmtId="49" fontId="42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 applyProtection="1">
      <protection hidden="1"/>
    </xf>
    <xf numFmtId="0" fontId="1" fillId="15" borderId="0" xfId="1" applyFont="1" applyFill="1" applyBorder="1" applyProtection="1">
      <protection hidden="1"/>
    </xf>
    <xf numFmtId="0" fontId="46" fillId="3" borderId="0" xfId="1" applyFont="1" applyFill="1" applyBorder="1" applyAlignment="1" applyProtection="1">
      <alignment horizontal="centerContinuous" vertical="top"/>
      <protection hidden="1"/>
    </xf>
    <xf numFmtId="0" fontId="46" fillId="3" borderId="1" xfId="1" applyFont="1" applyFill="1" applyAlignment="1" applyProtection="1">
      <alignment horizontal="centerContinuous" vertical="top"/>
      <protection hidden="1"/>
    </xf>
    <xf numFmtId="0" fontId="45" fillId="2" borderId="2" xfId="2" applyFont="1" applyFill="1" applyProtection="1">
      <protection hidden="1"/>
    </xf>
    <xf numFmtId="0" fontId="11" fillId="2" borderId="3" xfId="4" applyFont="1" applyFill="1" applyBorder="1" applyAlignment="1" applyProtection="1">
      <alignment horizontal="left" vertical="center"/>
      <protection hidden="1"/>
    </xf>
    <xf numFmtId="0" fontId="11" fillId="2" borderId="3" xfId="4" applyFont="1" applyFill="1" applyBorder="1" applyAlignment="1" applyProtection="1">
      <alignment horizontal="left" vertical="center" wrapText="1"/>
      <protection hidden="1"/>
    </xf>
    <xf numFmtId="0" fontId="42" fillId="2" borderId="2" xfId="2" applyFont="1" applyFill="1" applyBorder="1" applyAlignment="1" applyProtection="1">
      <alignment vertical="center"/>
      <protection hidden="1"/>
    </xf>
    <xf numFmtId="0" fontId="11" fillId="2" borderId="3" xfId="4" applyFont="1" applyFill="1" applyBorder="1" applyAlignment="1" applyProtection="1">
      <alignment vertical="center"/>
      <protection locked="0"/>
    </xf>
    <xf numFmtId="0" fontId="11" fillId="2" borderId="0" xfId="4" applyFont="1" applyFill="1" applyBorder="1" applyAlignment="1" applyProtection="1">
      <alignment horizontal="left" vertical="center"/>
      <protection hidden="1"/>
    </xf>
    <xf numFmtId="0" fontId="11" fillId="2" borderId="0" xfId="4" applyFont="1" applyFill="1" applyBorder="1" applyAlignment="1" applyProtection="1">
      <alignment horizontal="left" vertical="center" wrapText="1"/>
      <protection hidden="1"/>
    </xf>
    <xf numFmtId="0" fontId="11" fillId="2" borderId="0" xfId="4" applyFont="1" applyFill="1" applyBorder="1" applyAlignment="1" applyProtection="1">
      <alignment vertical="center" wrapText="1"/>
      <protection locked="0" hidden="1"/>
    </xf>
    <xf numFmtId="49" fontId="11" fillId="2" borderId="3" xfId="0" applyNumberFormat="1" applyFont="1" applyFill="1" applyBorder="1" applyAlignment="1" applyProtection="1">
      <alignment vertical="center"/>
      <protection locked="0"/>
    </xf>
    <xf numFmtId="0" fontId="43" fillId="2" borderId="0" xfId="2" applyFont="1" applyFill="1" applyBorder="1" applyProtection="1">
      <protection hidden="1"/>
    </xf>
    <xf numFmtId="0" fontId="42" fillId="2" borderId="0" xfId="2" applyFont="1" applyFill="1" applyBorder="1" applyAlignment="1" applyProtection="1">
      <alignment vertical="center"/>
      <protection hidden="1"/>
    </xf>
    <xf numFmtId="0" fontId="11" fillId="2" borderId="0" xfId="4" applyFont="1" applyFill="1" applyBorder="1" applyAlignment="1" applyProtection="1">
      <alignment vertical="center" wrapText="1"/>
      <protection hidden="1"/>
    </xf>
    <xf numFmtId="49" fontId="11" fillId="2" borderId="0" xfId="0" applyNumberFormat="1" applyFont="1" applyFill="1" applyBorder="1" applyAlignment="1" applyProtection="1">
      <alignment vertical="center"/>
      <protection locked="0"/>
    </xf>
    <xf numFmtId="0" fontId="44" fillId="2" borderId="0" xfId="0" applyFont="1" applyFill="1" applyProtection="1">
      <protection hidden="1"/>
    </xf>
    <xf numFmtId="0" fontId="16" fillId="3" borderId="0" xfId="2" applyFont="1" applyFill="1" applyBorder="1" applyAlignment="1" applyProtection="1">
      <alignment vertical="top" shrinkToFit="1"/>
      <protection hidden="1"/>
    </xf>
    <xf numFmtId="1" fontId="42" fillId="2" borderId="3" xfId="0" applyNumberFormat="1" applyFont="1" applyFill="1" applyBorder="1" applyAlignment="1" applyProtection="1">
      <alignment horizontal="center" vertical="center"/>
      <protection locked="0"/>
    </xf>
    <xf numFmtId="0" fontId="47" fillId="3" borderId="0" xfId="1" applyFont="1" applyFill="1" applyBorder="1" applyAlignment="1" applyProtection="1">
      <alignment horizontal="center" vertical="top"/>
      <protection hidden="1"/>
    </xf>
    <xf numFmtId="0" fontId="47" fillId="3" borderId="1" xfId="1" applyFont="1" applyFill="1" applyAlignment="1" applyProtection="1">
      <alignment horizontal="center" vertical="top"/>
      <protection hidden="1"/>
    </xf>
    <xf numFmtId="0" fontId="48" fillId="3" borderId="0" xfId="1" applyFont="1" applyFill="1" applyBorder="1" applyAlignment="1" applyProtection="1">
      <alignment horizontal="centerContinuous" vertical="top"/>
      <protection hidden="1"/>
    </xf>
    <xf numFmtId="0" fontId="49" fillId="3" borderId="2" xfId="5" applyFont="1" applyFill="1" applyBorder="1" applyAlignment="1" applyProtection="1">
      <alignment vertical="top" shrinkToFit="1"/>
      <protection hidden="1"/>
    </xf>
    <xf numFmtId="0" fontId="23" fillId="15" borderId="0" xfId="3" applyFont="1" applyFill="1" applyAlignment="1" applyProtection="1">
      <alignment horizontal="center" vertical="center" textRotation="255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3" fillId="16" borderId="0" xfId="0" applyFont="1" applyFill="1" applyAlignment="1" applyProtection="1">
      <alignment horizontal="center" vertical="center" textRotation="255"/>
      <protection hidden="1"/>
    </xf>
  </cellXfs>
  <cellStyles count="10">
    <cellStyle name="Eingabe" xfId="9" builtinId="20"/>
    <cellStyle name="Gut" xfId="6" builtinId="26"/>
    <cellStyle name="Link" xfId="5" builtinId="8"/>
    <cellStyle name="Neutral" xfId="8" builtinId="28"/>
    <cellStyle name="Schlecht" xfId="7" builtinId="27"/>
    <cellStyle name="Standard" xfId="0" builtinId="0"/>
    <cellStyle name="Standard 2" xfId="4" xr:uid="{00000000-0005-0000-0000-000006000000}"/>
    <cellStyle name="Überschrift 1" xfId="1" builtinId="16"/>
    <cellStyle name="Überschrift 2" xfId="2" builtinId="17"/>
    <cellStyle name="Warnender Text" xfId="3" builtinId="1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A81826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protection locked="0" hidden="1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protection locked="1" hidden="1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protection locked="0" hidden="1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protection locked="0" hidden="1"/>
    </dxf>
    <dxf>
      <font>
        <strike val="0"/>
        <outline val="0"/>
        <shadow val="0"/>
        <vertAlign val="baseline"/>
        <name val="Calibri"/>
        <scheme val="minor"/>
      </font>
      <protection locked="1" hidden="1"/>
    </dxf>
    <dxf>
      <font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color rgb="FF3F3F76"/>
      </font>
      <fill>
        <patternFill>
          <bgColor rgb="FFF7B500"/>
        </patternFill>
      </fill>
      <border>
        <vertical/>
        <horizontal/>
      </border>
    </dxf>
    <dxf>
      <font>
        <color auto="1"/>
      </font>
      <fill>
        <patternFill>
          <bgColor rgb="FFF7B5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7B500"/>
        </patternFill>
      </fill>
    </dxf>
    <dxf>
      <font>
        <color auto="1"/>
      </font>
      <fill>
        <patternFill>
          <bgColor rgb="FFF7B500"/>
        </patternFill>
      </fill>
      <border>
        <vertical/>
        <horizontal/>
      </border>
    </dxf>
    <dxf>
      <font>
        <color auto="1"/>
      </font>
      <fill>
        <patternFill>
          <bgColor rgb="FFF7B500"/>
        </patternFill>
      </fill>
    </dxf>
    <dxf>
      <fill>
        <patternFill>
          <bgColor rgb="FF92D050"/>
        </patternFill>
      </fill>
    </dxf>
    <dxf>
      <font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color theme="2"/>
      </font>
      <fill>
        <patternFill>
          <bgColor theme="2" tint="-9.9948118533890809E-2"/>
        </patternFill>
      </fill>
      <border>
        <vertical/>
        <horizontal/>
      </border>
    </dxf>
    <dxf>
      <fill>
        <patternFill>
          <bgColor rgb="FFF7B500"/>
        </patternFill>
      </fill>
      <border>
        <vertical/>
        <horizontal/>
      </border>
    </dxf>
    <dxf>
      <fill>
        <patternFill>
          <bgColor rgb="FFF7B500"/>
        </patternFill>
      </fill>
      <border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 style="thin">
          <color theme="3" tint="-0.24994659260841701"/>
        </bottom>
        <vertical/>
        <horizontal/>
      </border>
    </dxf>
    <dxf>
      <font>
        <color auto="1"/>
      </font>
      <fill>
        <patternFill>
          <bgColor rgb="FFF7B5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rgb="FFF7B5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3F3F76"/>
      </font>
      <fill>
        <patternFill>
          <bgColor rgb="FFF7B500"/>
        </patternFill>
      </fill>
      <border>
        <vertical/>
        <horizontal/>
      </border>
    </dxf>
    <dxf>
      <fill>
        <patternFill>
          <bgColor theme="2" tint="-9.9948118533890809E-2"/>
        </patternFill>
      </fill>
    </dxf>
    <dxf>
      <font>
        <color theme="3" tint="-0.24994659260841701"/>
      </font>
      <fill>
        <patternFill>
          <bgColor theme="2" tint="-0.24994659260841701"/>
        </patternFill>
      </fill>
    </dxf>
    <dxf>
      <font>
        <b/>
        <i val="0"/>
        <color rgb="FF1F497D"/>
      </font>
      <fill>
        <patternFill>
          <bgColor theme="2" tint="-9.9948118533890809E-2"/>
        </patternFill>
      </fill>
      <border>
        <left/>
        <right/>
        <top/>
        <bottom style="thick">
          <color rgb="FFA7BFDE"/>
        </bottom>
      </border>
    </dxf>
    <dxf>
      <font>
        <b/>
        <i val="0"/>
        <color theme="3"/>
      </font>
      <border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 style="thick">
          <color rgb="FFA7BFDE"/>
        </bottom>
        <vertical style="thin">
          <color theme="3" tint="-0.24994659260841701"/>
        </vertical>
        <horizontal style="thin">
          <color theme="3" tint="-0.24994659260841701"/>
        </horizontal>
      </border>
    </dxf>
  </dxfs>
  <tableStyles count="1" defaultTableStyle="TableStyleMedium2" defaultPivotStyle="PivotStyleLight16">
    <tableStyle name="Tabellenformat 1" pivot="0" count="4" xr9:uid="{00000000-0011-0000-FFFF-FFFF00000000}">
      <tableStyleElement type="wholeTable" dxfId="29"/>
      <tableStyleElement type="headerRow" dxfId="28"/>
      <tableStyleElement type="firstRowStripe" dxfId="27"/>
      <tableStyleElement type="secondRowStripe" dxfId="26"/>
    </tableStyle>
  </tableStyles>
  <colors>
    <mruColors>
      <color rgb="FFFFFFCC"/>
      <color rgb="FFFFCCCC"/>
      <color rgb="FFF7B500"/>
      <color rgb="FF9C0006"/>
      <color rgb="FFFFC7CE"/>
      <color rgb="FFFFCEC7"/>
      <color rgb="FF475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72</xdr:col>
      <xdr:colOff>2099471</xdr:colOff>
      <xdr:row>56</xdr:row>
      <xdr:rowOff>104185</xdr:rowOff>
    </xdr:from>
    <xdr:to>
      <xdr:col>73</xdr:col>
      <xdr:colOff>168575</xdr:colOff>
      <xdr:row>58</xdr:row>
      <xdr:rowOff>90167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68444" y="14848363"/>
          <a:ext cx="1579001" cy="377420"/>
        </a:xfrm>
        <a:prstGeom prst="rect">
          <a:avLst/>
        </a:prstGeom>
      </xdr:spPr>
    </xdr:pic>
    <xdr:clientData/>
  </xdr:twoCellAnchor>
  <xdr:twoCellAnchor editAs="oneCell">
    <xdr:from>
      <xdr:col>27</xdr:col>
      <xdr:colOff>560834</xdr:colOff>
      <xdr:row>120</xdr:row>
      <xdr:rowOff>154486</xdr:rowOff>
    </xdr:from>
    <xdr:to>
      <xdr:col>28</xdr:col>
      <xdr:colOff>223213</xdr:colOff>
      <xdr:row>122</xdr:row>
      <xdr:rowOff>62763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42855" y="28194520"/>
          <a:ext cx="419159" cy="351907"/>
        </a:xfrm>
        <a:prstGeom prst="rect">
          <a:avLst/>
        </a:prstGeom>
      </xdr:spPr>
    </xdr:pic>
    <xdr:clientData/>
  </xdr:twoCellAnchor>
  <xdr:twoCellAnchor editAs="oneCell">
    <xdr:from>
      <xdr:col>71</xdr:col>
      <xdr:colOff>115931</xdr:colOff>
      <xdr:row>61</xdr:row>
      <xdr:rowOff>69729</xdr:rowOff>
    </xdr:from>
    <xdr:to>
      <xdr:col>71</xdr:col>
      <xdr:colOff>535090</xdr:colOff>
      <xdr:row>62</xdr:row>
      <xdr:rowOff>145982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947727" y="15753612"/>
          <a:ext cx="419159" cy="353681"/>
        </a:xfrm>
        <a:prstGeom prst="rect">
          <a:avLst/>
        </a:prstGeom>
      </xdr:spPr>
    </xdr:pic>
    <xdr:clientData/>
  </xdr:twoCellAnchor>
  <xdr:twoCellAnchor editAs="oneCell">
    <xdr:from>
      <xdr:col>28</xdr:col>
      <xdr:colOff>5506256</xdr:colOff>
      <xdr:row>120</xdr:row>
      <xdr:rowOff>143528</xdr:rowOff>
    </xdr:from>
    <xdr:to>
      <xdr:col>29</xdr:col>
      <xdr:colOff>635994</xdr:colOff>
      <xdr:row>122</xdr:row>
      <xdr:rowOff>110620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945057" y="28183562"/>
          <a:ext cx="1497136" cy="4107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jekte" displayName="Projekte" ref="BY64:CA115" totalsRowShown="0" headerRowDxfId="9" dataDxfId="8" headerRowCellStyle="Überschrift 2">
  <tableColumns count="3">
    <tableColumn id="1" xr3:uid="{00000000-0010-0000-0000-000001000000}" name="iTWO" dataDxfId="7" dataCellStyle="Standard 2"/>
    <tableColumn id="2" xr3:uid="{00000000-0010-0000-0000-000002000000}" name="Prüfung1" dataDxfId="6" dataCellStyle="Standard 2">
      <calculatedColumnFormula>IF(ISNUMBER(SUMPRODUCT(FIND(MID(Projekte[[#This Row],[iTWO]],ROW($1:$254),1),$FD$524,1))),"IO","NIO")</calculatedColumnFormula>
    </tableColumn>
    <tableColumn id="3" xr3:uid="{00000000-0010-0000-0000-000003000000}" name="L" dataDxfId="5"/>
  </tableColumns>
  <tableStyleInfo name="Tabellenformat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rojektgruppen" displayName="Projektgruppen" ref="CY594:CZ844" totalsRowShown="0" headerRowDxfId="4" dataDxfId="3" tableBorderDxfId="2">
  <autoFilter ref="CY594:CZ844" xr:uid="{00000000-0009-0000-0100-000003000000}"/>
  <tableColumns count="2">
    <tableColumn id="1" xr3:uid="{00000000-0010-0000-0100-000001000000}" name="Projektgruppe" dataDxfId="1"/>
    <tableColumn id="2" xr3:uid="{00000000-0010-0000-0100-000002000000}" name="Bezeichnung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iki.intranet.deutschebahn.com/wiki/display/pss/BIM" TargetMode="External"/><Relationship Id="rId1" Type="http://schemas.openxmlformats.org/officeDocument/2006/relationships/hyperlink" Target="http://www.tabellenexperte.de/e-mail-adressen-mit-excel-pruefen/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TS885"/>
  <sheetViews>
    <sheetView showGridLines="0" tabSelected="1" topLeftCell="AB120" zoomScale="103" zoomScaleNormal="103" workbookViewId="0">
      <selection activeCell="AB120" sqref="AB120"/>
    </sheetView>
  </sheetViews>
  <sheetFormatPr baseColWidth="10" defaultRowHeight="15" x14ac:dyDescent="0.25"/>
  <cols>
    <col min="1" max="1" width="33.7109375" style="1" customWidth="1"/>
    <col min="2" max="16" width="13.140625" style="1" customWidth="1"/>
    <col min="17" max="26" width="11.42578125" style="1"/>
    <col min="27" max="28" width="11.42578125" style="3" customWidth="1"/>
    <col min="29" max="29" width="95.5703125" style="3" customWidth="1"/>
    <col min="30" max="30" width="11.42578125" style="3" customWidth="1"/>
    <col min="31" max="31" width="10.7109375" style="3" customWidth="1"/>
    <col min="32" max="52" width="11.42578125" style="1"/>
    <col min="53" max="53" width="10.7109375" style="1" customWidth="1"/>
    <col min="54" max="54" width="1.28515625" style="1" customWidth="1"/>
    <col min="55" max="55" width="19.7109375" style="1" customWidth="1"/>
    <col min="56" max="56" width="11.42578125" style="1" customWidth="1"/>
    <col min="57" max="57" width="18.7109375" style="1" customWidth="1"/>
    <col min="58" max="58" width="2.7109375" style="1" customWidth="1"/>
    <col min="59" max="61" width="1.28515625" style="1" customWidth="1"/>
    <col min="62" max="62" width="18.7109375" style="1" customWidth="1"/>
    <col min="63" max="63" width="3.28515625" style="1" customWidth="1"/>
    <col min="64" max="64" width="2.5703125" style="1" customWidth="1"/>
    <col min="65" max="65" width="11.42578125" style="1"/>
    <col min="66" max="66" width="13.7109375" style="1" customWidth="1"/>
    <col min="67" max="67" width="1.28515625" style="1" customWidth="1"/>
    <col min="68" max="69" width="11.42578125" style="1"/>
    <col min="70" max="70" width="19.7109375" style="1" bestFit="1" customWidth="1"/>
    <col min="71" max="71" width="11.42578125" style="1"/>
    <col min="72" max="72" width="30.140625" style="1" bestFit="1" customWidth="1"/>
    <col min="73" max="73" width="52.5703125" style="1" customWidth="1"/>
    <col min="74" max="76" width="4.140625" style="1" customWidth="1"/>
    <col min="77" max="77" width="24.85546875" style="1" customWidth="1"/>
    <col min="78" max="78" width="4.28515625" style="1" hidden="1" customWidth="1"/>
    <col min="79" max="79" width="4.7109375" style="1" hidden="1" customWidth="1"/>
    <col min="80" max="82" width="4.140625" style="1" customWidth="1"/>
    <col min="83" max="102" width="11.42578125" style="1" customWidth="1"/>
    <col min="103" max="103" width="25.7109375" style="1" bestFit="1" customWidth="1"/>
    <col min="104" max="104" width="52" style="1" bestFit="1" customWidth="1"/>
    <col min="105" max="105" width="11.42578125" style="1" customWidth="1"/>
    <col min="106" max="106" width="15.5703125" style="1" bestFit="1" customWidth="1"/>
    <col min="107" max="155" width="11.42578125" style="1" customWidth="1"/>
    <col min="156" max="156" width="11.42578125" style="1"/>
    <col min="157" max="157" width="46.5703125" style="1" customWidth="1"/>
    <col min="158" max="158" width="48" style="1" bestFit="1" customWidth="1"/>
    <col min="159" max="159" width="48" style="1" customWidth="1"/>
    <col min="160" max="160" width="57.85546875" style="1" bestFit="1" customWidth="1"/>
    <col min="161" max="161" width="18.5703125" style="1" bestFit="1" customWidth="1"/>
    <col min="162" max="169" width="11.42578125" style="1"/>
    <col min="170" max="170" width="34.5703125" style="1" bestFit="1" customWidth="1"/>
    <col min="171" max="171" width="8" style="1" bestFit="1" customWidth="1"/>
    <col min="172" max="172" width="22.85546875" style="1" customWidth="1"/>
    <col min="173" max="173" width="25.5703125" style="1" bestFit="1" customWidth="1"/>
    <col min="174" max="174" width="13.28515625" style="1" bestFit="1" customWidth="1"/>
    <col min="175" max="175" width="5.28515625" style="1" bestFit="1" customWidth="1"/>
    <col min="176" max="176" width="12.7109375" style="1" bestFit="1" customWidth="1"/>
    <col min="177" max="177" width="13" style="1" bestFit="1" customWidth="1"/>
    <col min="178" max="178" width="16.42578125" style="1" bestFit="1" customWidth="1"/>
    <col min="179" max="179" width="6.140625" style="1" bestFit="1" customWidth="1"/>
    <col min="180" max="180" width="14.28515625" style="1" bestFit="1" customWidth="1"/>
    <col min="181" max="181" width="10.28515625" style="1" bestFit="1" customWidth="1"/>
    <col min="182" max="182" width="12.140625" style="1" customWidth="1"/>
    <col min="183" max="183" width="13.5703125" style="1" bestFit="1" customWidth="1"/>
    <col min="184" max="184" width="24.5703125" style="1" bestFit="1" customWidth="1"/>
    <col min="185" max="185" width="16.85546875" style="1" bestFit="1" customWidth="1"/>
    <col min="186" max="186" width="23.7109375" style="1" bestFit="1" customWidth="1"/>
    <col min="187" max="187" width="25.42578125" style="1" bestFit="1" customWidth="1"/>
    <col min="188" max="188" width="23.42578125" style="1" bestFit="1" customWidth="1"/>
    <col min="189" max="189" width="23.140625" style="1" bestFit="1" customWidth="1"/>
    <col min="190" max="190" width="23.42578125" style="1" bestFit="1" customWidth="1"/>
    <col min="191" max="191" width="26.140625" style="1" bestFit="1" customWidth="1"/>
    <col min="192" max="192" width="13" style="1" bestFit="1" customWidth="1"/>
    <col min="193" max="193" width="15.28515625" style="1" bestFit="1" customWidth="1"/>
    <col min="194" max="194" width="11" style="1" bestFit="1" customWidth="1"/>
    <col min="195" max="195" width="11.140625" style="1" bestFit="1" customWidth="1"/>
    <col min="196" max="196" width="13.7109375" style="1" bestFit="1" customWidth="1"/>
    <col min="197" max="197" width="6.85546875" style="1" bestFit="1" customWidth="1"/>
    <col min="198" max="200" width="5.85546875" style="1" bestFit="1" customWidth="1"/>
    <col min="201" max="16384" width="11.42578125" style="1"/>
  </cols>
  <sheetData>
    <row r="1" spans="27:153" x14ac:dyDescent="0.25">
      <c r="AA1" s="1"/>
      <c r="AB1" s="1"/>
      <c r="AC1" s="1"/>
      <c r="AD1" s="1"/>
      <c r="AE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</row>
    <row r="2" spans="27:153" ht="25.5" customHeight="1" x14ac:dyDescent="0.25">
      <c r="AA2" s="1"/>
      <c r="AB2" s="1"/>
      <c r="AC2" s="1"/>
      <c r="AD2" s="1"/>
      <c r="AE2" s="1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</row>
    <row r="3" spans="27:153" ht="25.5" customHeight="1" x14ac:dyDescent="0.25">
      <c r="AA3" s="1"/>
      <c r="AB3" s="1"/>
      <c r="AC3" s="1"/>
      <c r="AD3" s="1"/>
      <c r="AE3" s="1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</row>
    <row r="4" spans="27:153" ht="25.5" customHeight="1" x14ac:dyDescent="0.25">
      <c r="AA4" s="1"/>
      <c r="AB4" s="1"/>
      <c r="AC4" s="1"/>
      <c r="AD4" s="1"/>
      <c r="AE4" s="1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</row>
    <row r="5" spans="27:153" ht="25.5" customHeight="1" x14ac:dyDescent="0.25">
      <c r="AA5" s="1"/>
      <c r="AB5" s="1"/>
      <c r="AC5" s="1"/>
      <c r="AD5" s="1"/>
      <c r="AE5" s="1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</row>
    <row r="6" spans="27:153" ht="25.5" customHeight="1" x14ac:dyDescent="0.25">
      <c r="AA6" s="1"/>
      <c r="AB6" s="1"/>
      <c r="AC6" s="1"/>
      <c r="AD6" s="1"/>
      <c r="AE6" s="1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</row>
    <row r="7" spans="27:153" ht="25.5" customHeight="1" x14ac:dyDescent="0.25">
      <c r="AA7" s="1"/>
      <c r="AB7" s="1"/>
      <c r="AC7" s="1"/>
      <c r="AD7" s="1"/>
      <c r="AE7" s="1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</row>
    <row r="8" spans="27:153" ht="25.5" customHeight="1" x14ac:dyDescent="0.25">
      <c r="AA8" s="1"/>
      <c r="AB8" s="1"/>
      <c r="AC8" s="1"/>
      <c r="AD8" s="1"/>
      <c r="AE8" s="1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</row>
    <row r="9" spans="27:153" ht="25.5" customHeight="1" x14ac:dyDescent="0.25">
      <c r="AA9" s="1"/>
      <c r="AB9" s="1"/>
      <c r="AC9" s="1"/>
      <c r="AD9" s="1"/>
      <c r="AE9" s="1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</row>
    <row r="10" spans="27:153" ht="25.5" customHeight="1" x14ac:dyDescent="0.25">
      <c r="AA10" s="1"/>
      <c r="AB10" s="1"/>
      <c r="AC10" s="1"/>
      <c r="AD10" s="1"/>
      <c r="AE10" s="1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</row>
    <row r="11" spans="27:153" ht="25.5" customHeight="1" x14ac:dyDescent="0.25">
      <c r="AA11" s="1"/>
      <c r="AB11" s="1"/>
      <c r="AC11" s="1"/>
      <c r="AD11" s="1"/>
      <c r="AE11" s="1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</row>
    <row r="12" spans="27:153" ht="25.5" customHeight="1" x14ac:dyDescent="0.25">
      <c r="AA12" s="1"/>
      <c r="AB12" s="1"/>
      <c r="AC12" s="1"/>
      <c r="AD12" s="1"/>
      <c r="AE12" s="1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</row>
    <row r="13" spans="27:153" ht="25.5" customHeight="1" x14ac:dyDescent="0.25">
      <c r="AA13" s="1"/>
      <c r="AB13" s="1"/>
      <c r="AC13" s="1"/>
      <c r="AD13" s="1"/>
      <c r="AE13" s="1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</row>
    <row r="14" spans="27:153" ht="25.5" customHeight="1" x14ac:dyDescent="0.25">
      <c r="AA14" s="1"/>
      <c r="AB14" s="1"/>
      <c r="AC14" s="1"/>
      <c r="AD14" s="1"/>
      <c r="AE14" s="1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</row>
    <row r="15" spans="27:153" ht="25.5" customHeight="1" x14ac:dyDescent="0.25">
      <c r="AA15" s="1"/>
      <c r="AB15" s="1"/>
      <c r="AC15" s="1"/>
      <c r="AD15" s="1"/>
      <c r="AE15" s="1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</row>
    <row r="16" spans="27:153" ht="25.5" customHeight="1" x14ac:dyDescent="0.25">
      <c r="AA16" s="1"/>
      <c r="AB16" s="1"/>
      <c r="AC16" s="1"/>
      <c r="AD16" s="1"/>
      <c r="AE16" s="1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</row>
    <row r="17" spans="27:153" ht="25.5" customHeight="1" x14ac:dyDescent="0.25">
      <c r="AA17" s="1"/>
      <c r="AB17" s="1"/>
      <c r="AC17" s="1"/>
      <c r="AD17" s="1"/>
      <c r="AE17" s="1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</row>
    <row r="18" spans="27:153" ht="25.5" customHeight="1" x14ac:dyDescent="0.25">
      <c r="AA18" s="1"/>
      <c r="AB18" s="1"/>
      <c r="AC18" s="1"/>
      <c r="AD18" s="1"/>
      <c r="AE18" s="1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</row>
    <row r="19" spans="27:153" ht="25.5" customHeight="1" x14ac:dyDescent="0.25">
      <c r="AA19" s="1"/>
      <c r="AB19" s="1"/>
      <c r="AC19" s="1"/>
      <c r="AD19" s="1"/>
      <c r="AE19" s="1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</row>
    <row r="20" spans="27:153" ht="25.5" customHeight="1" x14ac:dyDescent="0.25">
      <c r="AA20" s="1"/>
      <c r="AB20" s="1"/>
      <c r="AC20" s="1"/>
      <c r="AD20" s="1"/>
      <c r="AE20" s="1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</row>
    <row r="21" spans="27:153" ht="25.5" customHeight="1" x14ac:dyDescent="0.25">
      <c r="AA21" s="1"/>
      <c r="AB21" s="1"/>
      <c r="AC21" s="1"/>
      <c r="AD21" s="1"/>
      <c r="AE21" s="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</row>
    <row r="22" spans="27:153" ht="25.5" customHeight="1" x14ac:dyDescent="0.25">
      <c r="AA22" s="1"/>
      <c r="AB22" s="1"/>
      <c r="AC22" s="1"/>
      <c r="AD22" s="1"/>
      <c r="AE22" s="1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</row>
    <row r="23" spans="27:153" ht="25.5" customHeight="1" x14ac:dyDescent="0.25">
      <c r="AA23" s="1"/>
      <c r="AB23" s="1"/>
      <c r="AC23" s="1"/>
      <c r="AD23" s="1"/>
      <c r="AE23" s="1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</row>
    <row r="24" spans="27:153" ht="25.5" customHeight="1" x14ac:dyDescent="0.25">
      <c r="AA24" s="1"/>
      <c r="AB24" s="1"/>
      <c r="AC24" s="1"/>
      <c r="AD24" s="1"/>
      <c r="AE24" s="1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</row>
    <row r="25" spans="27:153" ht="25.5" customHeight="1" x14ac:dyDescent="0.25">
      <c r="AA25" s="1"/>
      <c r="AB25" s="1"/>
      <c r="AC25" s="1"/>
      <c r="AD25" s="1"/>
      <c r="AE25" s="1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</row>
    <row r="26" spans="27:153" ht="25.5" customHeight="1" x14ac:dyDescent="0.25">
      <c r="AA26" s="1"/>
      <c r="AB26" s="1"/>
      <c r="AC26" s="1"/>
      <c r="AD26" s="1"/>
      <c r="AE26" s="1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</row>
    <row r="27" spans="27:153" ht="25.5" customHeight="1" x14ac:dyDescent="0.25">
      <c r="AA27" s="1"/>
      <c r="AB27" s="1"/>
      <c r="AC27" s="1"/>
      <c r="AD27" s="1"/>
      <c r="AE27" s="1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</row>
    <row r="28" spans="27:153" ht="25.5" customHeight="1" x14ac:dyDescent="0.25">
      <c r="AA28" s="1"/>
      <c r="AB28" s="1"/>
      <c r="AC28" s="1"/>
      <c r="AD28" s="1"/>
      <c r="AE28" s="1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</row>
    <row r="29" spans="27:153" ht="25.5" customHeight="1" x14ac:dyDescent="0.25">
      <c r="AA29" s="1"/>
      <c r="AB29" s="1"/>
      <c r="AC29" s="1"/>
      <c r="AD29" s="1"/>
      <c r="AE29" s="1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</row>
    <row r="30" spans="27:153" ht="25.5" customHeight="1" x14ac:dyDescent="0.25">
      <c r="AA30" s="1"/>
      <c r="AB30" s="1"/>
      <c r="AC30" s="1"/>
      <c r="AD30" s="1"/>
      <c r="AE30" s="1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</row>
    <row r="31" spans="27:153" x14ac:dyDescent="0.25">
      <c r="AA31" s="1"/>
      <c r="AB31" s="1"/>
      <c r="AC31" s="1"/>
      <c r="AD31" s="1"/>
      <c r="AE31" s="1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</row>
    <row r="32" spans="27:153" x14ac:dyDescent="0.25">
      <c r="AA32" s="1"/>
      <c r="AB32" s="1"/>
      <c r="AC32" s="1"/>
      <c r="AD32" s="1"/>
      <c r="AE32" s="1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</row>
    <row r="33" spans="27:153" x14ac:dyDescent="0.25">
      <c r="AA33" s="1"/>
      <c r="AB33" s="1"/>
      <c r="AC33" s="1"/>
      <c r="AD33" s="1"/>
      <c r="AE33" s="1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</row>
    <row r="34" spans="27:153" x14ac:dyDescent="0.25">
      <c r="AA34" s="1"/>
      <c r="AB34" s="1"/>
      <c r="AC34" s="1"/>
      <c r="AD34" s="1"/>
      <c r="AE34" s="1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</row>
    <row r="35" spans="27:153" x14ac:dyDescent="0.25">
      <c r="AA35" s="1"/>
      <c r="AB35" s="1"/>
      <c r="AC35" s="1"/>
      <c r="AD35" s="1"/>
      <c r="AE35" s="1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</row>
    <row r="36" spans="27:153" x14ac:dyDescent="0.25">
      <c r="AA36" s="1"/>
      <c r="AB36" s="1"/>
      <c r="AC36" s="1"/>
      <c r="AD36" s="1"/>
      <c r="AE36" s="1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</row>
    <row r="37" spans="27:153" x14ac:dyDescent="0.25">
      <c r="AA37" s="1"/>
      <c r="AB37" s="1"/>
      <c r="AC37" s="1"/>
      <c r="AD37" s="1"/>
      <c r="AE37" s="1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</row>
    <row r="38" spans="27:153" x14ac:dyDescent="0.25">
      <c r="AA38" s="1"/>
      <c r="AB38" s="1"/>
      <c r="AC38" s="1"/>
      <c r="AD38" s="1"/>
      <c r="AE38" s="1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</row>
    <row r="39" spans="27:153" x14ac:dyDescent="0.25">
      <c r="AA39" s="1"/>
      <c r="AB39" s="1"/>
      <c r="AC39" s="1"/>
      <c r="AD39" s="1"/>
      <c r="AE39" s="1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</row>
    <row r="40" spans="27:153" x14ac:dyDescent="0.25">
      <c r="AA40" s="1"/>
      <c r="AB40" s="1"/>
      <c r="AC40" s="1"/>
      <c r="AD40" s="1"/>
      <c r="AE40" s="1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</row>
    <row r="41" spans="27:153" x14ac:dyDescent="0.25">
      <c r="AA41" s="1"/>
      <c r="AB41" s="1"/>
      <c r="AC41" s="1"/>
      <c r="AD41" s="1"/>
      <c r="AE41" s="1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</row>
    <row r="42" spans="27:153" x14ac:dyDescent="0.25"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</row>
    <row r="43" spans="27:153" x14ac:dyDescent="0.25"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</row>
    <row r="44" spans="27:153" x14ac:dyDescent="0.25"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</row>
    <row r="45" spans="27:153" x14ac:dyDescent="0.25"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</row>
    <row r="46" spans="27:153" x14ac:dyDescent="0.25"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</row>
    <row r="47" spans="27:153" x14ac:dyDescent="0.25"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</row>
    <row r="48" spans="27:153" x14ac:dyDescent="0.25"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</row>
    <row r="49" spans="2:155" x14ac:dyDescent="0.25"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</row>
    <row r="50" spans="2:155" x14ac:dyDescent="0.25"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</row>
    <row r="51" spans="2:155" x14ac:dyDescent="0.25"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</row>
    <row r="52" spans="2:155" x14ac:dyDescent="0.25"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</row>
    <row r="53" spans="2:155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</row>
    <row r="54" spans="2:155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</row>
    <row r="55" spans="2:155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</row>
    <row r="56" spans="2:155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S56" s="4"/>
      <c r="BT56" s="41" t="str">
        <f>CONCATENATE("V",Formularversion)</f>
        <v>V1.1</v>
      </c>
      <c r="BU56" s="52"/>
      <c r="BV56" s="53"/>
      <c r="BW56" s="67"/>
      <c r="BX56" s="52"/>
      <c r="BY56" s="53" t="s">
        <v>66</v>
      </c>
      <c r="BZ56" s="53"/>
      <c r="CA56" s="53"/>
      <c r="CB56" s="79">
        <f>LastSaveDate()</f>
        <v>44092.762361111112</v>
      </c>
      <c r="CC56" s="69"/>
      <c r="CD56" s="54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</row>
    <row r="57" spans="2:155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S57" s="5"/>
      <c r="BT57" s="5"/>
      <c r="BU57" s="5"/>
      <c r="BV57" s="5"/>
      <c r="BW57" s="67"/>
      <c r="BX57" s="5"/>
      <c r="BY57" s="37"/>
      <c r="BZ57" s="37"/>
      <c r="CA57" s="37"/>
      <c r="CB57" s="5"/>
      <c r="CC57" s="70"/>
      <c r="CD57" s="4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2:155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S58" s="5"/>
      <c r="BT58" s="5"/>
      <c r="BU58" s="5"/>
      <c r="BV58" s="5"/>
      <c r="BW58" s="67"/>
      <c r="BX58" s="5"/>
      <c r="BY58" s="37"/>
      <c r="BZ58" s="37"/>
      <c r="CA58" s="37"/>
      <c r="CB58" s="5"/>
      <c r="CC58" s="70"/>
      <c r="CD58" s="5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</row>
    <row r="59" spans="2:155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S59" s="5"/>
      <c r="BT59" s="5"/>
      <c r="BU59" s="5"/>
      <c r="BV59" s="5"/>
      <c r="BW59" s="67"/>
      <c r="BX59" s="5"/>
      <c r="BY59" s="37"/>
      <c r="BZ59" s="37"/>
      <c r="CA59" s="37"/>
      <c r="CB59" s="5"/>
      <c r="CC59" s="70"/>
      <c r="CD59" s="5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</row>
    <row r="60" spans="2:155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S60" s="5"/>
      <c r="BT60" s="5"/>
      <c r="BU60" s="5"/>
      <c r="BV60" s="5"/>
      <c r="BW60" s="67"/>
      <c r="BX60" s="5"/>
      <c r="BY60" s="36"/>
      <c r="BZ60" s="36"/>
      <c r="CA60" s="36"/>
      <c r="CB60" s="5"/>
      <c r="CC60" s="70"/>
      <c r="CD60" s="5"/>
      <c r="CE60" s="8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2:155" ht="21.75" thickBot="1" x14ac:dyDescent="0.3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S61" s="5"/>
      <c r="BT61" s="116"/>
      <c r="BU61" s="116"/>
      <c r="BV61" s="114"/>
      <c r="BW61" s="115"/>
      <c r="BX61" s="114"/>
      <c r="BY61" s="114"/>
      <c r="BZ61" s="7"/>
      <c r="CA61" s="7"/>
      <c r="CB61" s="31"/>
      <c r="CC61" s="71"/>
      <c r="CD61" s="5"/>
    </row>
    <row r="62" spans="2:155" ht="21.75" thickTop="1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S62" s="5"/>
      <c r="BT62" s="136" t="s">
        <v>631</v>
      </c>
      <c r="BU62" s="116"/>
      <c r="BV62" s="5"/>
      <c r="BW62" s="67"/>
      <c r="BX62" s="5"/>
      <c r="BY62" s="5"/>
      <c r="BZ62" s="5"/>
      <c r="CA62" s="5"/>
      <c r="CB62" s="5"/>
      <c r="CC62" s="70"/>
      <c r="CD62" s="5"/>
    </row>
    <row r="63" spans="2:155" ht="19.5" customHeight="1" x14ac:dyDescent="0.3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S63" s="5"/>
      <c r="BT63" s="136" t="s">
        <v>632</v>
      </c>
      <c r="BU63" s="116"/>
      <c r="BV63" s="5"/>
      <c r="BW63" s="67"/>
      <c r="BX63" s="5"/>
      <c r="BY63" s="112" t="str">
        <f>Überschrift_Tabelle_Projekte</f>
        <v>Projekte</v>
      </c>
      <c r="BZ63" s="5"/>
      <c r="CA63" s="5"/>
      <c r="CB63" s="5"/>
      <c r="CC63" s="70"/>
      <c r="CD63" s="5"/>
    </row>
    <row r="64" spans="2:155" ht="21.75" thickBot="1" x14ac:dyDescent="0.3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S64" s="5"/>
      <c r="BT64" s="117"/>
      <c r="BU64" s="117"/>
      <c r="BV64" s="5"/>
      <c r="BW64" s="67"/>
      <c r="BX64" s="5"/>
      <c r="BY64" s="66" t="s">
        <v>624</v>
      </c>
      <c r="BZ64" s="56" t="s">
        <v>67</v>
      </c>
      <c r="CA64" s="56" t="s">
        <v>0</v>
      </c>
      <c r="CB64" s="5"/>
      <c r="CC64" s="70"/>
      <c r="CD64" s="5"/>
    </row>
    <row r="65" spans="1:148" s="8" customFormat="1" ht="15.75" thickTop="1" x14ac:dyDescent="0.25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AA65" s="3"/>
      <c r="AB65" s="3"/>
      <c r="AC65" s="3"/>
      <c r="AD65" s="3"/>
      <c r="AE65" s="3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S65" s="5"/>
      <c r="BT65" s="5"/>
      <c r="BU65" s="5"/>
      <c r="BV65" s="5"/>
      <c r="BW65" s="67"/>
      <c r="BX65" s="5"/>
      <c r="BY65" s="78"/>
      <c r="BZ65" s="57" t="str">
        <f>IF(ISNUMBER(SUMPRODUCT(FIND(MID(Projekte[[#This Row],[iTWO]],ROW($1:$254),1),$FD$524,1))),"IO","NIO")</f>
        <v>IO</v>
      </c>
      <c r="CA65" s="55" t="s">
        <v>68</v>
      </c>
      <c r="CB65" s="5"/>
      <c r="CC65" s="70"/>
      <c r="CD65" s="5"/>
      <c r="CF65" s="77"/>
      <c r="CR65" s="1"/>
      <c r="CS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</row>
    <row r="66" spans="1:148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S66" s="5"/>
      <c r="BT66" s="5"/>
      <c r="BU66" s="5"/>
      <c r="BV66" s="9"/>
      <c r="BW66" s="68"/>
      <c r="BX66" s="5"/>
      <c r="BY66" s="78"/>
      <c r="BZ66" s="57" t="str">
        <f>IF(ISNUMBER(SUMPRODUCT(FIND(MID(Projekte[[#This Row],[iTWO]],ROW($1:$254),1),$FD$524,1))),"IO","NIO")</f>
        <v>IO</v>
      </c>
      <c r="CA66" s="55" t="s">
        <v>68</v>
      </c>
      <c r="CB66" s="5"/>
      <c r="CC66" s="70"/>
      <c r="CD66" s="5"/>
    </row>
    <row r="67" spans="1:148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S67" s="5"/>
      <c r="BT67" s="81" t="s">
        <v>78</v>
      </c>
      <c r="BU67" s="81" t="s">
        <v>79</v>
      </c>
      <c r="BV67" s="5"/>
      <c r="BW67" s="67"/>
      <c r="BX67" s="5"/>
      <c r="BY67" s="78"/>
      <c r="BZ67" s="57" t="str">
        <f>IF(ISNUMBER(SUMPRODUCT(FIND(MID(Projekte[[#This Row],[iTWO]],ROW($1:$254),1),$FD$524,1))),"IO","NIO")</f>
        <v>IO</v>
      </c>
      <c r="CA67" s="55" t="s">
        <v>68</v>
      </c>
      <c r="CB67" s="5"/>
      <c r="CC67" s="70"/>
      <c r="CD67" s="5"/>
    </row>
    <row r="68" spans="1:148" ht="15" customHeight="1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10"/>
      <c r="BS68" s="5"/>
      <c r="BT68" s="12"/>
      <c r="BU68" s="12"/>
      <c r="BV68" s="5"/>
      <c r="BW68" s="138" t="str">
        <f>IF(AND(Antragseingabe_Intern_Prüfung="NIO",Antragseingabe_Extern_Prüfung="NIO"),"Antrag unvollständig!","")</f>
        <v>Antrag unvollständig!</v>
      </c>
      <c r="BX68" s="5"/>
      <c r="BY68" s="78"/>
      <c r="BZ68" s="57" t="str">
        <f>IF(ISNUMBER(SUMPRODUCT(FIND(MID(Projekte[[#This Row],[iTWO]],ROW($1:$254),1),$FD$524,1))),"IO","NIO")</f>
        <v>IO</v>
      </c>
      <c r="CA68" s="55" t="s">
        <v>68</v>
      </c>
      <c r="CB68" s="5"/>
      <c r="CC68" s="140" t="str">
        <f>IF(NOT(AND($FE$522=0,$FE$525="IO")),"Kein iTWO Projekt!","")</f>
        <v/>
      </c>
      <c r="CD68" s="5"/>
    </row>
    <row r="69" spans="1:148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S69" s="5"/>
      <c r="BT69" s="12"/>
      <c r="BU69" s="12"/>
      <c r="BV69" s="5"/>
      <c r="BW69" s="138"/>
      <c r="BX69" s="5"/>
      <c r="BY69" s="78"/>
      <c r="BZ69" s="57" t="str">
        <f>IF(ISNUMBER(SUMPRODUCT(FIND(MID(Projekte[[#This Row],[iTWO]],ROW($1:$254),1),$FD$524,1))),"IO","NIO")</f>
        <v>IO</v>
      </c>
      <c r="CA69" s="55" t="s">
        <v>68</v>
      </c>
      <c r="CB69" s="5"/>
      <c r="CC69" s="140"/>
      <c r="CD69" s="5"/>
    </row>
    <row r="70" spans="1:148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S70" s="5"/>
      <c r="BT70" s="12"/>
      <c r="BU70" s="12"/>
      <c r="BV70" s="5"/>
      <c r="BW70" s="138"/>
      <c r="BX70" s="5"/>
      <c r="BY70" s="78"/>
      <c r="BZ70" s="57" t="str">
        <f>IF(ISNUMBER(SUMPRODUCT(FIND(MID(Projekte[[#This Row],[iTWO]],ROW($1:$254),1),$FD$524,1))),"IO","NIO")</f>
        <v>IO</v>
      </c>
      <c r="CA70" s="55" t="s">
        <v>68</v>
      </c>
      <c r="CB70" s="5"/>
      <c r="CC70" s="140"/>
      <c r="CD70" s="5"/>
    </row>
    <row r="71" spans="1:148" ht="16.5" thickBot="1" x14ac:dyDescent="0.3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S71" s="5"/>
      <c r="BT71" s="118" t="s">
        <v>2</v>
      </c>
      <c r="BU71" s="121"/>
      <c r="BV71" s="5"/>
      <c r="BW71" s="138"/>
      <c r="BX71" s="5"/>
      <c r="BY71" s="78"/>
      <c r="BZ71" s="57" t="str">
        <f>IF(ISNUMBER(SUMPRODUCT(FIND(MID(Projekte[[#This Row],[iTWO]],ROW($1:$254),1),$FD$524,1))),"IO","NIO")</f>
        <v>IO</v>
      </c>
      <c r="CA71" s="55" t="s">
        <v>68</v>
      </c>
      <c r="CB71" s="5"/>
      <c r="CC71" s="140"/>
      <c r="CD71" s="5"/>
    </row>
    <row r="72" spans="1:148" ht="15.75" thickTop="1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S72" s="5"/>
      <c r="BT72" s="11"/>
      <c r="BU72" s="12"/>
      <c r="BV72" s="5"/>
      <c r="BW72" s="138"/>
      <c r="BX72" s="5"/>
      <c r="BY72" s="78"/>
      <c r="BZ72" s="57" t="str">
        <f>IF(ISNUMBER(SUMPRODUCT(FIND(MID(Projekte[[#This Row],[iTWO]],ROW($1:$254),1),$FD$524,1))),"IO","NIO")</f>
        <v>IO</v>
      </c>
      <c r="CA72" s="55" t="s">
        <v>68</v>
      </c>
      <c r="CB72" s="5"/>
      <c r="CC72" s="140"/>
      <c r="CD72" s="5"/>
    </row>
    <row r="73" spans="1:148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S73" s="5"/>
      <c r="BT73" s="119" t="s">
        <v>3</v>
      </c>
      <c r="BU73" s="122"/>
      <c r="BV73" s="5"/>
      <c r="BW73" s="138"/>
      <c r="BX73" s="5"/>
      <c r="BY73" s="78"/>
      <c r="BZ73" s="57" t="str">
        <f>IF(ISNUMBER(SUMPRODUCT(FIND(MID(Projekte[[#This Row],[iTWO]],ROW($1:$254),1),$FD$524,1))),"IO","NIO")</f>
        <v>IO</v>
      </c>
      <c r="CA73" s="55" t="s">
        <v>68</v>
      </c>
      <c r="CB73" s="5"/>
      <c r="CC73" s="140"/>
      <c r="CD73" s="5"/>
    </row>
    <row r="74" spans="1:148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S74" s="5"/>
      <c r="BT74" s="119" t="s">
        <v>4</v>
      </c>
      <c r="BU74" s="122"/>
      <c r="BV74" s="5"/>
      <c r="BW74" s="138"/>
      <c r="BX74" s="5"/>
      <c r="BY74" s="78"/>
      <c r="BZ74" s="57" t="str">
        <f>IF(ISNUMBER(SUMPRODUCT(FIND(MID(Projekte[[#This Row],[iTWO]],ROW($1:$254),1),$FD$524,1))),"IO","NIO")</f>
        <v>IO</v>
      </c>
      <c r="CA74" s="55" t="s">
        <v>68</v>
      </c>
      <c r="CB74" s="5"/>
      <c r="CC74" s="140"/>
      <c r="CD74" s="5"/>
    </row>
    <row r="75" spans="1:148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S75" s="5"/>
      <c r="BT75" s="123"/>
      <c r="BU75" s="123"/>
      <c r="BV75" s="5"/>
      <c r="BW75" s="138"/>
      <c r="BX75" s="5"/>
      <c r="BY75" s="78"/>
      <c r="BZ75" s="57" t="str">
        <f>IF(ISNUMBER(SUMPRODUCT(FIND(MID(Projekte[[#This Row],[iTWO]],ROW($1:$254),1),$FD$524,1))),"IO","NIO")</f>
        <v>IO</v>
      </c>
      <c r="CA75" s="55" t="s">
        <v>68</v>
      </c>
      <c r="CB75" s="5"/>
      <c r="CC75" s="140"/>
      <c r="CD75" s="5"/>
    </row>
    <row r="76" spans="1:148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S76" s="5"/>
      <c r="BT76" s="123"/>
      <c r="BU76" s="123"/>
      <c r="BV76" s="5"/>
      <c r="BW76" s="138"/>
      <c r="BX76" s="5"/>
      <c r="BY76" s="78"/>
      <c r="BZ76" s="57" t="str">
        <f>IF(ISNUMBER(SUMPRODUCT(FIND(MID(Projekte[[#This Row],[iTWO]],ROW($1:$254),1),$FD$524,1))),"IO","NIO")</f>
        <v>IO</v>
      </c>
      <c r="CA76" s="55" t="s">
        <v>68</v>
      </c>
      <c r="CB76" s="5"/>
      <c r="CC76" s="140"/>
      <c r="CD76" s="5"/>
    </row>
    <row r="77" spans="1:148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S77" s="5"/>
      <c r="BT77" s="123"/>
      <c r="BU77" s="123"/>
      <c r="BV77" s="5"/>
      <c r="BW77" s="138"/>
      <c r="BX77" s="5"/>
      <c r="BY77" s="78"/>
      <c r="BZ77" s="57" t="str">
        <f>IF(ISNUMBER(SUMPRODUCT(FIND(MID(Projekte[[#This Row],[iTWO]],ROW($1:$254),1),$FD$524,1))),"IO","NIO")</f>
        <v>IO</v>
      </c>
      <c r="CA77" s="55" t="s">
        <v>68</v>
      </c>
      <c r="CB77" s="5"/>
      <c r="CC77" s="140"/>
      <c r="CD77" s="5"/>
    </row>
    <row r="78" spans="1:148" x14ac:dyDescent="0.25">
      <c r="A78" s="1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S78" s="5"/>
      <c r="BT78" s="123"/>
      <c r="BU78" s="12"/>
      <c r="BV78" s="5"/>
      <c r="BW78" s="138"/>
      <c r="BX78" s="5"/>
      <c r="BY78" s="78"/>
      <c r="BZ78" s="57" t="str">
        <f>IF(ISNUMBER(SUMPRODUCT(FIND(MID(Projekte[[#This Row],[iTWO]],ROW($1:$254),1),$FD$524,1))),"IO","NIO")</f>
        <v>IO</v>
      </c>
      <c r="CA78" s="55" t="s">
        <v>68</v>
      </c>
      <c r="CB78" s="5"/>
      <c r="CC78" s="140"/>
      <c r="CD78" s="5"/>
    </row>
    <row r="79" spans="1:148" ht="16.5" thickBot="1" x14ac:dyDescent="0.3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S79" s="5"/>
      <c r="BT79" s="118" t="s">
        <v>5</v>
      </c>
      <c r="BU79" s="121"/>
      <c r="BV79" s="5"/>
      <c r="BW79" s="138"/>
      <c r="BX79" s="5"/>
      <c r="BY79" s="78"/>
      <c r="BZ79" s="57" t="str">
        <f>IF(ISNUMBER(SUMPRODUCT(FIND(MID(Projekte[[#This Row],[iTWO]],ROW($1:$254),1),$FD$524,1))),"IO","NIO")</f>
        <v>IO</v>
      </c>
      <c r="CA79" s="55" t="s">
        <v>68</v>
      </c>
      <c r="CB79" s="5"/>
      <c r="CC79" s="140"/>
      <c r="CD79" s="5"/>
    </row>
    <row r="80" spans="1:148" ht="15.75" thickTop="1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S80" s="131"/>
      <c r="BT80" s="12"/>
      <c r="BU80" s="12"/>
      <c r="BV80" s="5"/>
      <c r="BW80" s="138"/>
      <c r="BX80" s="5"/>
      <c r="BY80" s="78"/>
      <c r="BZ80" s="57" t="str">
        <f>IF(ISNUMBER(SUMPRODUCT(FIND(MID(Projekte[[#This Row],[iTWO]],ROW($1:$254),1),$FD$524,1))),"IO","NIO")</f>
        <v>IO</v>
      </c>
      <c r="CA80" s="55" t="s">
        <v>68</v>
      </c>
      <c r="CB80" s="5"/>
      <c r="CC80" s="140"/>
      <c r="CD80" s="5"/>
    </row>
    <row r="81" spans="1:148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S81" s="131"/>
      <c r="BT81" s="119" t="s">
        <v>613</v>
      </c>
      <c r="BU81" s="113" t="s">
        <v>119</v>
      </c>
      <c r="BV81" s="5"/>
      <c r="BW81" s="138"/>
      <c r="BX81" s="5"/>
      <c r="BY81" s="78"/>
      <c r="BZ81" s="57" t="str">
        <f>IF(ISNUMBER(SUMPRODUCT(FIND(MID(Projekte[[#This Row],[iTWO]],ROW($1:$254),1),$FD$524,1))),"IO","NIO")</f>
        <v>IO</v>
      </c>
      <c r="CA81" s="55" t="s">
        <v>68</v>
      </c>
      <c r="CB81" s="5"/>
      <c r="CC81" s="140"/>
      <c r="CD81" s="5"/>
    </row>
    <row r="82" spans="1:148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S82" s="131"/>
      <c r="BT82" s="119" t="s">
        <v>619</v>
      </c>
      <c r="BU82" s="133"/>
      <c r="BV82" s="5"/>
      <c r="BW82" s="138"/>
      <c r="BX82" s="5"/>
      <c r="BY82" s="78"/>
      <c r="BZ82" s="57" t="str">
        <f>IF(ISNUMBER(SUMPRODUCT(FIND(MID(Projekte[[#This Row],[iTWO]],ROW($1:$254),1),$FD$524,1))),"IO","NIO")</f>
        <v>IO</v>
      </c>
      <c r="CA82" s="55" t="s">
        <v>68</v>
      </c>
      <c r="CB82" s="5"/>
      <c r="CC82" s="140"/>
      <c r="CD82" s="5"/>
    </row>
    <row r="83" spans="1:148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AW83" s="13"/>
      <c r="AX83" s="139"/>
      <c r="AY83" s="139"/>
      <c r="AZ83" s="139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S83" s="5"/>
      <c r="BT83" s="124"/>
      <c r="BU83" s="125"/>
      <c r="BV83" s="5"/>
      <c r="BW83" s="138"/>
      <c r="BX83" s="5"/>
      <c r="BY83" s="78"/>
      <c r="BZ83" s="57" t="str">
        <f>IF(ISNUMBER(SUMPRODUCT(FIND(MID(Projekte[[#This Row],[iTWO]],ROW($1:$254),1),$FD$524,1))),"IO","NIO")</f>
        <v>IO</v>
      </c>
      <c r="CA83" s="55" t="s">
        <v>68</v>
      </c>
      <c r="CB83" s="5"/>
      <c r="CC83" s="140"/>
      <c r="CD83" s="5"/>
    </row>
    <row r="84" spans="1:148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AW84" s="13"/>
      <c r="AX84" s="139"/>
      <c r="AY84" s="139"/>
      <c r="AZ84" s="139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S84" s="5"/>
      <c r="BT84" s="124"/>
      <c r="BU84" s="125"/>
      <c r="BV84" s="5"/>
      <c r="BW84" s="138"/>
      <c r="BX84" s="5"/>
      <c r="BY84" s="78"/>
      <c r="BZ84" s="57" t="str">
        <f>IF(ISNUMBER(SUMPRODUCT(FIND(MID(Projekte[[#This Row],[iTWO]],ROW($1:$254),1),$FD$524,1))),"IO","NIO")</f>
        <v>IO</v>
      </c>
      <c r="CA84" s="55" t="s">
        <v>68</v>
      </c>
      <c r="CB84" s="5"/>
      <c r="CC84" s="140"/>
      <c r="CD84" s="5"/>
    </row>
    <row r="85" spans="1:148" s="14" customFormat="1" x14ac:dyDescent="0.25">
      <c r="A85" s="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AA85" s="3"/>
      <c r="AB85" s="3"/>
      <c r="AC85" s="3"/>
      <c r="AD85" s="3"/>
      <c r="AE85" s="3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S85" s="5"/>
      <c r="BT85" s="124"/>
      <c r="BU85" s="125"/>
      <c r="BV85" s="5"/>
      <c r="BW85" s="138"/>
      <c r="BX85" s="5"/>
      <c r="BY85" s="78"/>
      <c r="BZ85" s="57" t="str">
        <f>IF(ISNUMBER(SUMPRODUCT(FIND(MID(Projekte[[#This Row],[iTWO]],ROW($1:$254),1),$FD$524,1))),"IO","NIO")</f>
        <v>IO</v>
      </c>
      <c r="CA85" s="55" t="s">
        <v>68</v>
      </c>
      <c r="CB85" s="5"/>
      <c r="CC85" s="140"/>
      <c r="CD85" s="5"/>
      <c r="CR85" s="1"/>
      <c r="CS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</row>
    <row r="86" spans="1:148" ht="16.5" thickBot="1" x14ac:dyDescent="0.3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S86" s="5"/>
      <c r="BT86" s="118" t="s">
        <v>6</v>
      </c>
      <c r="BU86" s="121"/>
      <c r="BV86" s="5"/>
      <c r="BW86" s="138"/>
      <c r="BX86" s="5"/>
      <c r="BY86" s="78"/>
      <c r="BZ86" s="57" t="str">
        <f>IF(ISNUMBER(SUMPRODUCT(FIND(MID(Projekte[[#This Row],[iTWO]],ROW($1:$254),1),$FD$524,1))),"IO","NIO")</f>
        <v>IO</v>
      </c>
      <c r="CA86" s="55" t="s">
        <v>68</v>
      </c>
      <c r="CB86" s="5"/>
      <c r="CC86" s="140"/>
      <c r="CD86" s="5"/>
    </row>
    <row r="87" spans="1:148" ht="15.75" thickTop="1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S87" s="5"/>
      <c r="BT87" s="11"/>
      <c r="BU87" s="12"/>
      <c r="BV87" s="5"/>
      <c r="BW87" s="138"/>
      <c r="BX87" s="5"/>
      <c r="BY87" s="78"/>
      <c r="BZ87" s="57" t="str">
        <f>IF(ISNUMBER(SUMPRODUCT(FIND(MID(Projekte[[#This Row],[iTWO]],ROW($1:$254),1),$FD$524,1))),"IO","NIO")</f>
        <v>IO</v>
      </c>
      <c r="CA87" s="55" t="s">
        <v>68</v>
      </c>
      <c r="CB87" s="5"/>
      <c r="CC87" s="140"/>
      <c r="CD87" s="5"/>
    </row>
    <row r="88" spans="1:148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S88" s="5"/>
      <c r="BT88" s="120" t="s">
        <v>7</v>
      </c>
      <c r="BU88" s="126" t="s">
        <v>119</v>
      </c>
      <c r="BV88" s="15"/>
      <c r="BW88" s="138"/>
      <c r="BX88" s="5"/>
      <c r="BY88" s="78"/>
      <c r="BZ88" s="57" t="str">
        <f>IF(ISNUMBER(SUMPRODUCT(FIND(MID(Projekte[[#This Row],[iTWO]],ROW($1:$254),1),$FD$524,1))),"IO","NIO")</f>
        <v>IO</v>
      </c>
      <c r="CA88" s="55" t="s">
        <v>68</v>
      </c>
      <c r="CB88" s="5"/>
      <c r="CC88" s="140"/>
      <c r="CD88" s="5"/>
    </row>
    <row r="89" spans="1:148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S89" s="5"/>
      <c r="BT89" s="124"/>
      <c r="BU89" s="129"/>
      <c r="BV89" s="5"/>
      <c r="BW89" s="138"/>
      <c r="BX89" s="5"/>
      <c r="BY89" s="78"/>
      <c r="BZ89" s="57" t="str">
        <f>IF(ISNUMBER(SUMPRODUCT(FIND(MID(Projekte[[#This Row],[iTWO]],ROW($1:$254),1),$FD$524,1))),"IO","NIO")</f>
        <v>IO</v>
      </c>
      <c r="CA89" s="55" t="s">
        <v>68</v>
      </c>
      <c r="CB89" s="5"/>
      <c r="CC89" s="140"/>
      <c r="CD89" s="5"/>
    </row>
    <row r="90" spans="1:148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S90" s="5"/>
      <c r="BT90" s="124"/>
      <c r="BU90" s="129"/>
      <c r="BV90" s="5"/>
      <c r="BW90" s="138"/>
      <c r="BX90" s="5"/>
      <c r="BY90" s="78"/>
      <c r="BZ90" s="57" t="str">
        <f>IF(ISNUMBER(SUMPRODUCT(FIND(MID(Projekte[[#This Row],[iTWO]],ROW($1:$254),1),$FD$524,1))),"IO","NIO")</f>
        <v>IO</v>
      </c>
      <c r="CA90" s="55" t="s">
        <v>68</v>
      </c>
      <c r="CB90" s="5"/>
      <c r="CC90" s="140"/>
      <c r="CD90" s="5"/>
    </row>
    <row r="91" spans="1:148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S91" s="5"/>
      <c r="BT91" s="124"/>
      <c r="BU91" s="129"/>
      <c r="BV91" s="5"/>
      <c r="BW91" s="138"/>
      <c r="BX91" s="5"/>
      <c r="BY91" s="78"/>
      <c r="BZ91" s="57" t="str">
        <f>IF(ISNUMBER(SUMPRODUCT(FIND(MID(Projekte[[#This Row],[iTWO]],ROW($1:$254),1),$FD$524,1))),"IO","NIO")</f>
        <v>IO</v>
      </c>
      <c r="CA91" s="55" t="s">
        <v>68</v>
      </c>
      <c r="CB91" s="5"/>
      <c r="CC91" s="140"/>
      <c r="CD91" s="5"/>
    </row>
    <row r="92" spans="1:148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S92" s="5"/>
      <c r="BT92" s="124"/>
      <c r="BU92" s="11"/>
      <c r="BV92" s="5"/>
      <c r="BW92" s="138"/>
      <c r="BX92" s="5"/>
      <c r="BY92" s="78"/>
      <c r="BZ92" s="57" t="str">
        <f>IF(ISNUMBER(SUMPRODUCT(FIND(MID(Projekte[[#This Row],[iTWO]],ROW($1:$254),1),$FD$524,1))),"IO","NIO")</f>
        <v>IO</v>
      </c>
      <c r="CA92" s="55" t="s">
        <v>68</v>
      </c>
      <c r="CB92" s="5"/>
      <c r="CC92" s="140"/>
      <c r="CD92" s="5"/>
    </row>
    <row r="93" spans="1:148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S93" s="15"/>
      <c r="BT93" s="124"/>
      <c r="BU93" s="11"/>
      <c r="BV93" s="5"/>
      <c r="BW93" s="138"/>
      <c r="BX93" s="5"/>
      <c r="BY93" s="78"/>
      <c r="BZ93" s="57" t="str">
        <f>IF(ISNUMBER(SUMPRODUCT(FIND(MID(Projekte[[#This Row],[iTWO]],ROW($1:$254),1),$FD$524,1))),"IO","NIO")</f>
        <v>IO</v>
      </c>
      <c r="CA93" s="55" t="s">
        <v>68</v>
      </c>
      <c r="CB93" s="5"/>
      <c r="CC93" s="140"/>
      <c r="CD93" s="5"/>
    </row>
    <row r="94" spans="1:148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S94" s="5"/>
      <c r="BT94" s="124"/>
      <c r="BU94" s="11"/>
      <c r="BV94" s="5"/>
      <c r="BW94" s="138"/>
      <c r="BX94" s="5"/>
      <c r="BY94" s="78"/>
      <c r="BZ94" s="57" t="str">
        <f>IF(ISNUMBER(SUMPRODUCT(FIND(MID(Projekte[[#This Row],[iTWO]],ROW($1:$254),1),$FD$524,1))),"IO","NIO")</f>
        <v>IO</v>
      </c>
      <c r="CA94" s="55" t="s">
        <v>68</v>
      </c>
      <c r="CB94" s="5"/>
      <c r="CC94" s="140"/>
      <c r="CD94" s="5"/>
    </row>
    <row r="95" spans="1:148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S95" s="5"/>
      <c r="BT95" s="124"/>
      <c r="BU95" s="11"/>
      <c r="BV95" s="5"/>
      <c r="BW95" s="138"/>
      <c r="BX95" s="5"/>
      <c r="BY95" s="78"/>
      <c r="BZ95" s="57" t="str">
        <f>IF(ISNUMBER(SUMPRODUCT(FIND(MID(Projekte[[#This Row],[iTWO]],ROW($1:$254),1),$FD$524,1))),"IO","NIO")</f>
        <v>IO</v>
      </c>
      <c r="CA95" s="55" t="s">
        <v>68</v>
      </c>
      <c r="CB95" s="5"/>
      <c r="CC95" s="140"/>
      <c r="CD95" s="5"/>
    </row>
    <row r="96" spans="1:148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S96" s="5"/>
      <c r="BT96" s="124"/>
      <c r="BU96" s="11"/>
      <c r="BV96" s="5"/>
      <c r="BW96" s="67"/>
      <c r="BX96" s="5"/>
      <c r="BY96" s="78"/>
      <c r="BZ96" s="57" t="str">
        <f>IF(ISNUMBER(SUMPRODUCT(FIND(MID(Projekte[[#This Row],[iTWO]],ROW($1:$254),1),$FD$524,1))),"IO","NIO")</f>
        <v>IO</v>
      </c>
      <c r="CA96" s="55" t="s">
        <v>68</v>
      </c>
      <c r="CB96" s="5"/>
      <c r="CC96" s="70"/>
      <c r="CD96" s="5"/>
    </row>
    <row r="97" spans="1:148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S97" s="5"/>
      <c r="BT97" s="127"/>
      <c r="BU97" s="128"/>
      <c r="BV97" s="5"/>
      <c r="BW97" s="67"/>
      <c r="BX97" s="5"/>
      <c r="BY97" s="78"/>
      <c r="BZ97" s="57" t="str">
        <f>IF(ISNUMBER(SUMPRODUCT(FIND(MID(Projekte[[#This Row],[iTWO]],ROW($1:$254),1),$FD$524,1))),"IO","NIO")</f>
        <v>IO</v>
      </c>
      <c r="CA97" s="55" t="s">
        <v>68</v>
      </c>
      <c r="CB97" s="5"/>
      <c r="CC97" s="70"/>
      <c r="CD97" s="5"/>
    </row>
    <row r="98" spans="1:148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S98" s="5"/>
      <c r="BT98" s="11"/>
      <c r="BU98" s="12"/>
      <c r="BV98" s="5"/>
      <c r="BW98" s="67"/>
      <c r="BX98" s="5"/>
      <c r="BY98" s="78"/>
      <c r="BZ98" s="57" t="str">
        <f>IF(ISNUMBER(SUMPRODUCT(FIND(MID(Projekte[[#This Row],[iTWO]],ROW($1:$254),1),$FD$524,1))),"IO","NIO")</f>
        <v>IO</v>
      </c>
      <c r="CA98" s="55" t="s">
        <v>68</v>
      </c>
      <c r="CB98" s="5"/>
      <c r="CC98" s="70"/>
      <c r="CD98" s="5"/>
    </row>
    <row r="99" spans="1:148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S99" s="5"/>
      <c r="BT99" s="128"/>
      <c r="BU99" s="128"/>
      <c r="BV99" s="5"/>
      <c r="BW99" s="67"/>
      <c r="BX99" s="5"/>
      <c r="BY99" s="78"/>
      <c r="BZ99" s="57" t="str">
        <f>IF(ISNUMBER(SUMPRODUCT(FIND(MID(Projekte[[#This Row],[iTWO]],ROW($1:$254),1),$FD$524,1))),"IO","NIO")</f>
        <v>IO</v>
      </c>
      <c r="CA99" s="55" t="s">
        <v>68</v>
      </c>
      <c r="CB99" s="5"/>
      <c r="CC99" s="70"/>
      <c r="CD99" s="5"/>
    </row>
    <row r="100" spans="1:148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S100" s="5"/>
      <c r="BT100" s="128"/>
      <c r="BU100" s="128"/>
      <c r="BV100" s="5"/>
      <c r="BW100" s="67"/>
      <c r="BX100" s="5"/>
      <c r="BY100" s="78"/>
      <c r="BZ100" s="57" t="str">
        <f>IF(ISNUMBER(SUMPRODUCT(FIND(MID(Projekte[[#This Row],[iTWO]],ROW($1:$254),1),$FD$524,1))),"IO","NIO")</f>
        <v>IO</v>
      </c>
      <c r="CA100" s="55" t="s">
        <v>68</v>
      </c>
      <c r="CB100" s="5"/>
      <c r="CC100" s="70"/>
      <c r="CD100" s="5"/>
    </row>
    <row r="101" spans="1:148" x14ac:dyDescent="0.25">
      <c r="A101" s="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S101" s="5"/>
      <c r="BT101" s="128"/>
      <c r="BU101" s="128"/>
      <c r="BV101" s="5"/>
      <c r="BW101" s="67"/>
      <c r="BX101" s="5"/>
      <c r="BY101" s="78"/>
      <c r="BZ101" s="57" t="str">
        <f>IF(ISNUMBER(SUMPRODUCT(FIND(MID(Projekte[[#This Row],[iTWO]],ROW($1:$254),1),$FD$524,1))),"IO","NIO")</f>
        <v>IO</v>
      </c>
      <c r="CA101" s="55" t="s">
        <v>68</v>
      </c>
      <c r="CB101" s="5"/>
      <c r="CC101" s="70"/>
      <c r="CD101" s="5"/>
    </row>
    <row r="102" spans="1:148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S102" s="5"/>
      <c r="BT102" s="128"/>
      <c r="BU102" s="128"/>
      <c r="BV102" s="5"/>
      <c r="BW102" s="67"/>
      <c r="BX102" s="5"/>
      <c r="BY102" s="78"/>
      <c r="BZ102" s="57" t="str">
        <f>IF(ISNUMBER(SUMPRODUCT(FIND(MID(Projekte[[#This Row],[iTWO]],ROW($1:$254),1),$FD$524,1))),"IO","NIO")</f>
        <v>IO</v>
      </c>
      <c r="CA102" s="55" t="s">
        <v>68</v>
      </c>
      <c r="CB102" s="5"/>
      <c r="CC102" s="70"/>
      <c r="CD102" s="5"/>
    </row>
    <row r="103" spans="1:148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S103" s="5"/>
      <c r="BT103" s="11"/>
      <c r="BU103" s="129"/>
      <c r="BV103" s="5"/>
      <c r="BW103" s="67"/>
      <c r="BX103" s="5"/>
      <c r="BY103" s="78"/>
      <c r="BZ103" s="57" t="str">
        <f>IF(ISNUMBER(SUMPRODUCT(FIND(MID(Projekte[[#This Row],[iTWO]],ROW($1:$254),1),$FD$524,1))),"IO","NIO")</f>
        <v>IO</v>
      </c>
      <c r="CA103" s="55" t="s">
        <v>68</v>
      </c>
      <c r="CB103" s="5"/>
      <c r="CC103" s="70"/>
      <c r="CD103" s="5"/>
    </row>
    <row r="104" spans="1:148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S104" s="5"/>
      <c r="BT104" s="11"/>
      <c r="BU104" s="129"/>
      <c r="BV104" s="5"/>
      <c r="BW104" s="67"/>
      <c r="BX104" s="5"/>
      <c r="BY104" s="78"/>
      <c r="BZ104" s="57" t="str">
        <f>IF(ISNUMBER(SUMPRODUCT(FIND(MID(Projekte[[#This Row],[iTWO]],ROW($1:$254),1),$FD$524,1))),"IO","NIO")</f>
        <v>IO</v>
      </c>
      <c r="CA104" s="55" t="s">
        <v>68</v>
      </c>
      <c r="CB104" s="5"/>
      <c r="CC104" s="70"/>
      <c r="CD104" s="5"/>
    </row>
    <row r="105" spans="1:148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S105" s="5"/>
      <c r="BT105" s="127"/>
      <c r="BU105" s="128"/>
      <c r="BV105" s="5"/>
      <c r="BW105" s="67"/>
      <c r="BX105" s="5"/>
      <c r="BY105" s="78"/>
      <c r="BZ105" s="57" t="str">
        <f>IF(ISNUMBER(SUMPRODUCT(FIND(MID(Projekte[[#This Row],[iTWO]],ROW($1:$254),1),$FD$524,1))),"IO","NIO")</f>
        <v>IO</v>
      </c>
      <c r="CA105" s="55" t="s">
        <v>68</v>
      </c>
      <c r="CB105" s="5"/>
      <c r="CC105" s="70"/>
      <c r="CD105" s="5"/>
    </row>
    <row r="106" spans="1:148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S106" s="5"/>
      <c r="BT106" s="11"/>
      <c r="BU106" s="12"/>
      <c r="BV106" s="5"/>
      <c r="BW106" s="67"/>
      <c r="BX106" s="5"/>
      <c r="BY106" s="78"/>
      <c r="BZ106" s="57" t="str">
        <f>IF(ISNUMBER(SUMPRODUCT(FIND(MID(Projekte[[#This Row],[iTWO]],ROW($1:$254),1),$FD$524,1))),"IO","NIO")</f>
        <v>IO</v>
      </c>
      <c r="CA106" s="55" t="s">
        <v>68</v>
      </c>
      <c r="CB106" s="5"/>
      <c r="CC106" s="70"/>
      <c r="CD106" s="5"/>
    </row>
    <row r="107" spans="1:148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S107" s="5"/>
      <c r="BT107" s="124"/>
      <c r="BU107" s="130"/>
      <c r="BV107" s="5"/>
      <c r="BW107" s="67"/>
      <c r="BX107" s="5"/>
      <c r="BY107" s="78"/>
      <c r="BZ107" s="57" t="str">
        <f>IF(ISNUMBER(SUMPRODUCT(FIND(MID(Projekte[[#This Row],[iTWO]],ROW($1:$254),1),$FD$524,1))),"IO","NIO")</f>
        <v>IO</v>
      </c>
      <c r="CA107" s="55" t="s">
        <v>68</v>
      </c>
      <c r="CB107" s="5"/>
      <c r="CC107" s="70"/>
      <c r="CD107" s="5"/>
    </row>
    <row r="108" spans="1:148" s="8" customFormat="1" x14ac:dyDescent="0.25">
      <c r="A108" s="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AA108" s="3"/>
      <c r="AB108" s="3"/>
      <c r="AC108" s="3"/>
      <c r="AD108" s="3"/>
      <c r="AE108" s="3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S108" s="5"/>
      <c r="BT108" s="124"/>
      <c r="BU108" s="129"/>
      <c r="BV108" s="5"/>
      <c r="BW108" s="67"/>
      <c r="BX108" s="5"/>
      <c r="BY108" s="78"/>
      <c r="BZ108" s="57" t="str">
        <f>IF(ISNUMBER(SUMPRODUCT(FIND(MID(Projekte[[#This Row],[iTWO]],ROW($1:$254),1),$FD$524,1))),"IO","NIO")</f>
        <v>IO</v>
      </c>
      <c r="CA108" s="55" t="s">
        <v>68</v>
      </c>
      <c r="CB108" s="5"/>
      <c r="CC108" s="70"/>
      <c r="CD108" s="5"/>
      <c r="CR108" s="1"/>
      <c r="CS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</row>
    <row r="109" spans="1:148" x14ac:dyDescent="0.25">
      <c r="A109" s="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S109" s="5"/>
      <c r="BT109" s="124"/>
      <c r="BU109" s="129"/>
      <c r="BV109" s="5"/>
      <c r="BW109" s="67"/>
      <c r="BX109" s="5"/>
      <c r="BY109" s="78"/>
      <c r="BZ109" s="57" t="str">
        <f>IF(ISNUMBER(SUMPRODUCT(FIND(MID(Projekte[[#This Row],[iTWO]],ROW($1:$254),1),$FD$524,1))),"IO","NIO")</f>
        <v>IO</v>
      </c>
      <c r="CA109" s="55" t="s">
        <v>68</v>
      </c>
      <c r="CB109" s="5"/>
      <c r="CC109" s="70"/>
      <c r="CD109" s="5"/>
    </row>
    <row r="110" spans="1:148" x14ac:dyDescent="0.25">
      <c r="A110" s="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S110" s="5"/>
      <c r="BT110" s="124"/>
      <c r="BU110" s="129"/>
      <c r="BV110" s="5"/>
      <c r="BW110" s="67"/>
      <c r="BX110" s="5"/>
      <c r="BY110" s="78"/>
      <c r="BZ110" s="57" t="str">
        <f>IF(ISNUMBER(SUMPRODUCT(FIND(MID(Projekte[[#This Row],[iTWO]],ROW($1:$254),1),$FD$524,1))),"IO","NIO")</f>
        <v>IO</v>
      </c>
      <c r="CA110" s="55" t="s">
        <v>68</v>
      </c>
      <c r="CB110" s="5"/>
      <c r="CC110" s="70"/>
      <c r="CD110" s="5"/>
    </row>
    <row r="111" spans="1:148" x14ac:dyDescent="0.25">
      <c r="A111" s="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S111" s="5"/>
      <c r="BT111" s="124"/>
      <c r="BU111" s="129"/>
      <c r="BV111" s="5"/>
      <c r="BW111" s="67"/>
      <c r="BX111" s="5"/>
      <c r="BY111" s="78"/>
      <c r="BZ111" s="57" t="str">
        <f>IF(ISNUMBER(SUMPRODUCT(FIND(MID(Projekte[[#This Row],[iTWO]],ROW($1:$254),1),$FD$524,1))),"IO","NIO")</f>
        <v>IO</v>
      </c>
      <c r="CA111" s="55" t="s">
        <v>68</v>
      </c>
      <c r="CB111" s="5"/>
      <c r="CC111" s="70"/>
      <c r="CD111" s="5"/>
    </row>
    <row r="112" spans="1:148" x14ac:dyDescent="0.25">
      <c r="A112" s="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S112" s="5"/>
      <c r="BT112" s="124"/>
      <c r="BU112" s="129"/>
      <c r="BV112" s="5"/>
      <c r="BW112" s="67"/>
      <c r="BX112" s="5"/>
      <c r="BY112" s="78"/>
      <c r="BZ112" s="57" t="str">
        <f>IF(ISNUMBER(SUMPRODUCT(FIND(MID(Projekte[[#This Row],[iTWO]],ROW($1:$254),1),$FD$524,1))),"IO","NIO")</f>
        <v>IO</v>
      </c>
      <c r="CA112" s="55" t="s">
        <v>68</v>
      </c>
      <c r="CB112" s="5"/>
      <c r="CC112" s="70"/>
      <c r="CD112" s="5"/>
    </row>
    <row r="113" spans="1:148" x14ac:dyDescent="0.25">
      <c r="H113" s="3"/>
      <c r="I113" s="3"/>
      <c r="J113" s="3"/>
      <c r="K113" s="3"/>
      <c r="L113" s="3"/>
      <c r="M113" s="3"/>
      <c r="N113" s="3"/>
      <c r="O113" s="3"/>
      <c r="P113" s="3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S113" s="5"/>
      <c r="BT113" s="124"/>
      <c r="BU113" s="129"/>
      <c r="BV113" s="5"/>
      <c r="BW113" s="67"/>
      <c r="BX113" s="5"/>
      <c r="BY113" s="78"/>
      <c r="BZ113" s="57" t="str">
        <f>IF(ISNUMBER(SUMPRODUCT(FIND(MID(Projekte[[#This Row],[iTWO]],ROW($1:$254),1),$FD$524,1))),"IO","NIO")</f>
        <v>IO</v>
      </c>
      <c r="CA113" s="55" t="s">
        <v>68</v>
      </c>
      <c r="CB113" s="5"/>
      <c r="CC113" s="70"/>
      <c r="CD113" s="5"/>
    </row>
    <row r="114" spans="1:148" x14ac:dyDescent="0.25">
      <c r="H114" s="3"/>
      <c r="I114" s="3"/>
      <c r="J114" s="3"/>
      <c r="K114" s="3"/>
      <c r="L114" s="3"/>
      <c r="M114" s="3"/>
      <c r="N114" s="3"/>
      <c r="O114" s="3"/>
      <c r="P114" s="3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S114" s="5"/>
      <c r="BT114" s="124"/>
      <c r="BU114" s="129"/>
      <c r="BV114" s="5"/>
      <c r="BW114" s="67"/>
      <c r="BX114" s="5"/>
      <c r="BY114" s="78"/>
      <c r="BZ114" s="57" t="str">
        <f>IF(ISNUMBER(SUMPRODUCT(FIND(MID(Projekte[[#This Row],[iTWO]],ROW($1:$254),1),$FD$524,1))),"IO","NIO")</f>
        <v>IO</v>
      </c>
      <c r="CA114" s="55" t="s">
        <v>68</v>
      </c>
      <c r="CB114" s="5"/>
      <c r="CC114" s="70"/>
      <c r="CD114" s="5"/>
    </row>
    <row r="115" spans="1:148" s="2" customFormat="1" x14ac:dyDescent="0.25">
      <c r="A115" s="1"/>
      <c r="B115" s="1"/>
      <c r="C115" s="1"/>
      <c r="D115" s="1"/>
      <c r="E115" s="1"/>
      <c r="F115" s="1"/>
      <c r="G115" s="1"/>
      <c r="H115" s="3"/>
      <c r="I115" s="3"/>
      <c r="J115" s="3"/>
      <c r="K115" s="3"/>
      <c r="L115" s="3"/>
      <c r="M115" s="3"/>
      <c r="N115" s="3"/>
      <c r="O115" s="3"/>
      <c r="P115" s="3"/>
      <c r="AA115" s="3"/>
      <c r="AB115" s="3"/>
      <c r="AC115" s="3"/>
      <c r="AD115" s="3"/>
      <c r="AE115" s="3"/>
      <c r="BS115" s="5"/>
      <c r="BT115" s="124"/>
      <c r="BU115" s="129"/>
      <c r="BV115" s="5"/>
      <c r="BW115" s="67"/>
      <c r="BX115" s="5"/>
      <c r="BY115" s="78"/>
      <c r="BZ115" s="57" t="str">
        <f>IF(ISNUMBER(SUMPRODUCT(FIND(MID(Projekte[[#This Row],[iTWO]],ROW($1:$254),1),$FD$524,1))),"IO","NIO")</f>
        <v>IO</v>
      </c>
      <c r="CA115" s="55" t="s">
        <v>68</v>
      </c>
      <c r="CB115" s="5"/>
      <c r="CC115" s="70"/>
      <c r="CD115" s="5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</row>
    <row r="116" spans="1:148" s="2" customFormat="1" x14ac:dyDescent="0.25">
      <c r="A116" s="1"/>
      <c r="B116" s="1"/>
      <c r="C116" s="1"/>
      <c r="D116" s="1"/>
      <c r="E116" s="1"/>
      <c r="F116" s="1"/>
      <c r="G116" s="1"/>
      <c r="H116" s="3"/>
      <c r="I116" s="3"/>
      <c r="J116" s="3"/>
      <c r="K116" s="3"/>
      <c r="L116" s="3"/>
      <c r="M116" s="3"/>
      <c r="N116" s="3"/>
      <c r="O116" s="3"/>
      <c r="P116" s="3"/>
      <c r="AA116" s="3"/>
      <c r="AB116" s="3"/>
      <c r="AC116" s="3"/>
      <c r="AD116" s="3"/>
      <c r="AE116" s="3"/>
      <c r="BS116" s="5"/>
      <c r="BT116" s="124"/>
      <c r="BU116" s="129"/>
      <c r="BV116" s="5"/>
      <c r="BW116" s="67"/>
      <c r="BX116" s="5"/>
      <c r="BY116" s="5"/>
      <c r="BZ116" s="5"/>
      <c r="CA116" s="5"/>
      <c r="CB116" s="5"/>
      <c r="CC116" s="70"/>
      <c r="CD116" s="5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</row>
    <row r="117" spans="1:148" s="2" customFormat="1" x14ac:dyDescent="0.25">
      <c r="A117" s="1"/>
      <c r="B117" s="1"/>
      <c r="C117" s="1"/>
      <c r="D117" s="1"/>
      <c r="E117" s="1"/>
      <c r="F117" s="1"/>
      <c r="G117" s="1"/>
      <c r="H117" s="3"/>
      <c r="I117" s="3"/>
      <c r="J117" s="3"/>
      <c r="K117" s="3"/>
      <c r="L117" s="3"/>
      <c r="M117" s="3"/>
      <c r="N117" s="3"/>
      <c r="O117" s="3"/>
      <c r="P117" s="3"/>
      <c r="AA117" s="3"/>
      <c r="AB117" s="3"/>
      <c r="AC117" s="3"/>
      <c r="AD117" s="3"/>
      <c r="AE117" s="3"/>
      <c r="BS117" s="1"/>
      <c r="BT117" s="1"/>
      <c r="BU117" s="1"/>
      <c r="BV117" s="1"/>
      <c r="BY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R117" s="1"/>
      <c r="CS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</row>
    <row r="118" spans="1:148" s="2" customFormat="1" x14ac:dyDescent="0.25">
      <c r="A118" s="1"/>
      <c r="B118" s="1"/>
      <c r="C118" s="1"/>
      <c r="D118" s="1"/>
      <c r="E118" s="1"/>
      <c r="F118" s="1"/>
      <c r="G118" s="1"/>
      <c r="H118" s="3"/>
      <c r="I118" s="3"/>
      <c r="J118" s="3"/>
      <c r="K118" s="3"/>
      <c r="L118" s="3"/>
      <c r="M118" s="3"/>
      <c r="N118" s="3"/>
      <c r="O118" s="3"/>
      <c r="P118" s="3"/>
      <c r="AA118" s="3"/>
      <c r="AB118" s="3"/>
      <c r="AC118" s="3"/>
      <c r="AD118" s="3"/>
      <c r="AE118" s="3"/>
      <c r="BS118" s="1"/>
      <c r="BT118" s="1"/>
      <c r="BU118" s="1"/>
      <c r="BV118" s="1"/>
      <c r="BY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R118" s="1"/>
      <c r="CS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</row>
    <row r="119" spans="1:148" s="2" customFormat="1" x14ac:dyDescent="0.25">
      <c r="A119" s="1"/>
      <c r="B119" s="1"/>
      <c r="C119" s="1"/>
      <c r="D119" s="1"/>
      <c r="E119" s="1"/>
      <c r="F119" s="1"/>
      <c r="G119" s="1"/>
      <c r="H119" s="3"/>
      <c r="I119" s="3"/>
      <c r="J119" s="3"/>
      <c r="K119" s="3"/>
      <c r="L119" s="3"/>
      <c r="M119" s="3"/>
      <c r="N119" s="3"/>
      <c r="O119" s="3"/>
      <c r="P119" s="3"/>
      <c r="AA119" s="3"/>
      <c r="AB119" s="3"/>
      <c r="AC119" s="3"/>
      <c r="AD119" s="3"/>
      <c r="AE119" s="3"/>
      <c r="BS119" s="1"/>
      <c r="BT119" s="1"/>
      <c r="BU119" s="1"/>
      <c r="BV119" s="8"/>
      <c r="BY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R119" s="1"/>
      <c r="CS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</row>
    <row r="120" spans="1:148" s="3" customFormat="1" ht="15" customHeight="1" x14ac:dyDescent="0.25">
      <c r="A120" s="1"/>
      <c r="B120" s="1"/>
      <c r="C120" s="1"/>
      <c r="D120" s="1"/>
      <c r="E120" s="1"/>
      <c r="F120" s="1"/>
      <c r="G120" s="1"/>
      <c r="AB120" s="34"/>
      <c r="AC120" s="30"/>
      <c r="AD120" s="35" t="str">
        <f>CONCATENATE("V",Formularversion)</f>
        <v>V1.1</v>
      </c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S120" s="1"/>
      <c r="BT120" s="1"/>
      <c r="BU120" s="1"/>
      <c r="BV120" s="1"/>
      <c r="BW120" s="2"/>
      <c r="BX120" s="2"/>
      <c r="BY120" s="1"/>
      <c r="BZ120" s="2"/>
      <c r="CA120" s="1"/>
      <c r="CB120" s="1"/>
      <c r="CR120" s="1"/>
      <c r="CS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</row>
    <row r="121" spans="1:148" s="3" customFormat="1" ht="15" customHeight="1" x14ac:dyDescent="0.25">
      <c r="A121" s="1"/>
      <c r="B121" s="1"/>
      <c r="C121" s="1"/>
      <c r="D121" s="1"/>
      <c r="E121" s="1"/>
      <c r="F121" s="1"/>
      <c r="G121" s="1"/>
      <c r="H121" s="16"/>
      <c r="I121" s="16"/>
      <c r="J121" s="16"/>
      <c r="K121" s="16"/>
      <c r="L121" s="16"/>
      <c r="M121" s="16"/>
      <c r="N121" s="16"/>
      <c r="O121" s="16"/>
      <c r="P121" s="16"/>
      <c r="AB121" s="27"/>
      <c r="AC121" s="30"/>
      <c r="AD121" s="27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S121" s="1"/>
      <c r="BT121" s="1"/>
      <c r="BU121" s="1"/>
      <c r="BV121" s="1"/>
      <c r="BY121" s="2"/>
      <c r="CR121" s="1"/>
      <c r="CS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</row>
    <row r="122" spans="1:148" s="3" customFormat="1" ht="19.5" x14ac:dyDescent="0.25">
      <c r="A122" s="1"/>
      <c r="B122" s="1"/>
      <c r="C122" s="1"/>
      <c r="D122" s="1"/>
      <c r="E122" s="1"/>
      <c r="F122" s="1"/>
      <c r="G122" s="1"/>
      <c r="AB122" s="27"/>
      <c r="AC122" s="134" t="s">
        <v>628</v>
      </c>
      <c r="AD122" s="27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S122" s="1"/>
      <c r="BT122" s="1"/>
      <c r="BU122" s="1"/>
      <c r="BV122" s="1"/>
      <c r="BY122" s="2"/>
      <c r="CR122" s="1"/>
      <c r="CS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</row>
    <row r="123" spans="1:148" s="3" customFormat="1" ht="20.25" thickBot="1" x14ac:dyDescent="0.3">
      <c r="A123" s="1"/>
      <c r="B123" s="1"/>
      <c r="C123" s="1"/>
      <c r="D123" s="1"/>
      <c r="E123" s="1"/>
      <c r="F123" s="1"/>
      <c r="G123" s="1"/>
      <c r="AB123" s="27"/>
      <c r="AC123" s="135" t="s">
        <v>632</v>
      </c>
      <c r="AD123" s="27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S123" s="1"/>
      <c r="BT123" s="1"/>
      <c r="BU123" s="1"/>
      <c r="BV123" s="1"/>
      <c r="BY123" s="2"/>
      <c r="CR123" s="1"/>
      <c r="CS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</row>
    <row r="124" spans="1:148" s="3" customFormat="1" ht="15.75" thickTop="1" x14ac:dyDescent="0.25">
      <c r="A124" s="1"/>
      <c r="B124" s="1"/>
      <c r="C124" s="1"/>
      <c r="D124" s="1"/>
      <c r="E124" s="1"/>
      <c r="F124" s="1"/>
      <c r="G124" s="1"/>
      <c r="AB124" s="27"/>
      <c r="AC124" s="32"/>
      <c r="AD124" s="27"/>
      <c r="BS124" s="1"/>
      <c r="BT124" s="1"/>
      <c r="BU124" s="1"/>
      <c r="BV124" s="1"/>
      <c r="BY124" s="2"/>
      <c r="CR124" s="1"/>
      <c r="CS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</row>
    <row r="125" spans="1:148" s="3" customFormat="1" ht="15.75" x14ac:dyDescent="0.25">
      <c r="A125" s="1"/>
      <c r="B125" s="1"/>
      <c r="C125" s="1"/>
      <c r="D125" s="1"/>
      <c r="E125" s="1"/>
      <c r="F125" s="1"/>
      <c r="G125" s="1"/>
      <c r="AB125" s="27"/>
      <c r="AC125" s="72" t="s">
        <v>47</v>
      </c>
      <c r="AD125" s="27"/>
      <c r="BS125" s="8"/>
      <c r="BT125" s="1"/>
      <c r="BU125" s="1"/>
      <c r="BV125" s="1"/>
      <c r="BY125" s="2"/>
      <c r="CR125" s="1"/>
      <c r="CS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</row>
    <row r="126" spans="1:148" s="3" customFormat="1" ht="15.75" x14ac:dyDescent="0.25">
      <c r="A126" s="1"/>
      <c r="B126" s="1"/>
      <c r="C126" s="1"/>
      <c r="D126" s="1"/>
      <c r="E126" s="1"/>
      <c r="F126" s="1"/>
      <c r="G126" s="1"/>
      <c r="H126" s="16"/>
      <c r="I126" s="16"/>
      <c r="J126" s="16"/>
      <c r="K126" s="16"/>
      <c r="L126" s="16"/>
      <c r="M126" s="16"/>
      <c r="N126" s="16"/>
      <c r="O126" s="16"/>
      <c r="P126" s="16"/>
      <c r="AB126" s="27"/>
      <c r="AC126" s="33"/>
      <c r="AD126" s="27"/>
      <c r="BS126" s="1"/>
      <c r="BT126" s="1"/>
      <c r="BU126" s="1"/>
      <c r="BV126" s="2"/>
      <c r="CR126" s="1"/>
      <c r="CS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</row>
    <row r="127" spans="1:148" s="3" customFormat="1" ht="15.75" x14ac:dyDescent="0.25">
      <c r="A127" s="1"/>
      <c r="B127" s="1"/>
      <c r="C127" s="1"/>
      <c r="D127" s="1"/>
      <c r="E127" s="1"/>
      <c r="F127" s="1"/>
      <c r="G127" s="1"/>
      <c r="AB127" s="27"/>
      <c r="AC127" s="72" t="s">
        <v>615</v>
      </c>
      <c r="AD127" s="27"/>
      <c r="BS127" s="1"/>
      <c r="BT127" s="1"/>
      <c r="BU127" s="1"/>
      <c r="BV127" s="2"/>
      <c r="CR127" s="1"/>
      <c r="CS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</row>
    <row r="128" spans="1:148" s="16" customFormat="1" ht="15.75" x14ac:dyDescent="0.25">
      <c r="A128" s="1"/>
      <c r="B128" s="1"/>
      <c r="C128" s="1"/>
      <c r="D128" s="1"/>
      <c r="E128" s="1"/>
      <c r="F128" s="1"/>
      <c r="G128" s="1"/>
      <c r="H128" s="3"/>
      <c r="I128" s="3"/>
      <c r="J128" s="3"/>
      <c r="K128" s="3"/>
      <c r="L128" s="3"/>
      <c r="M128" s="3"/>
      <c r="N128" s="3"/>
      <c r="O128" s="3"/>
      <c r="P128" s="3"/>
      <c r="AA128" s="3"/>
      <c r="AB128" s="27"/>
      <c r="AC128" s="72" t="s">
        <v>618</v>
      </c>
      <c r="AD128" s="27"/>
      <c r="AE128" s="3"/>
      <c r="BS128" s="1"/>
      <c r="BT128" s="1"/>
      <c r="BU128" s="1"/>
      <c r="BV128" s="2"/>
      <c r="BW128" s="3"/>
      <c r="BX128" s="3"/>
      <c r="BY128" s="3"/>
      <c r="BZ128" s="3"/>
      <c r="CA128" s="3"/>
      <c r="CB128" s="3"/>
      <c r="CR128" s="1"/>
      <c r="CS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</row>
    <row r="129" spans="1:146" s="3" customFormat="1" ht="34.5" customHeight="1" x14ac:dyDescent="0.25">
      <c r="A129" s="1"/>
      <c r="B129" s="1"/>
      <c r="C129" s="1"/>
      <c r="D129" s="1"/>
      <c r="E129" s="1"/>
      <c r="F129" s="1"/>
      <c r="G129" s="1"/>
      <c r="AB129" s="27"/>
      <c r="AC129" s="73" t="s">
        <v>625</v>
      </c>
      <c r="AD129" s="27"/>
      <c r="BS129" s="1"/>
      <c r="BT129" s="8"/>
      <c r="BU129" s="1"/>
      <c r="BV129" s="2"/>
      <c r="BW129" s="16"/>
      <c r="BX129" s="16"/>
      <c r="BZ129" s="16"/>
      <c r="CA129" s="16"/>
      <c r="CB129" s="16"/>
      <c r="CR129" s="1"/>
      <c r="CS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</row>
    <row r="130" spans="1:146" s="3" customFormat="1" ht="36" customHeight="1" thickBot="1" x14ac:dyDescent="0.3">
      <c r="A130" s="1"/>
      <c r="B130" s="1"/>
      <c r="C130" s="1"/>
      <c r="D130" s="1"/>
      <c r="E130" s="1"/>
      <c r="F130" s="1"/>
      <c r="G130" s="1"/>
      <c r="H130" s="16"/>
      <c r="I130" s="16"/>
      <c r="J130" s="16"/>
      <c r="K130" s="16"/>
      <c r="L130" s="16"/>
      <c r="M130" s="16"/>
      <c r="N130" s="16"/>
      <c r="O130" s="16"/>
      <c r="P130" s="16"/>
      <c r="AB130" s="27"/>
      <c r="AC130" s="137" t="s">
        <v>638</v>
      </c>
      <c r="AD130" s="27"/>
      <c r="BS130" s="1"/>
      <c r="BT130" s="1"/>
      <c r="BU130" s="8"/>
      <c r="BV130" s="2"/>
      <c r="CR130" s="1"/>
      <c r="CS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</row>
    <row r="131" spans="1:146" s="3" customFormat="1" ht="16.5" thickTop="1" x14ac:dyDescent="0.25">
      <c r="A131" s="1"/>
      <c r="B131" s="1"/>
      <c r="C131" s="1"/>
      <c r="D131" s="1"/>
      <c r="E131" s="1"/>
      <c r="F131" s="1"/>
      <c r="G131" s="1"/>
      <c r="AB131" s="32"/>
      <c r="AC131" s="33"/>
      <c r="AD131" s="27"/>
      <c r="BS131" s="1"/>
      <c r="BT131" s="1"/>
      <c r="BU131" s="1"/>
      <c r="CR131" s="1"/>
      <c r="CS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</row>
    <row r="132" spans="1:146" s="3" customFormat="1" x14ac:dyDescent="0.25">
      <c r="A132" s="1"/>
      <c r="B132" s="1"/>
      <c r="C132" s="1"/>
      <c r="D132" s="1"/>
      <c r="E132" s="1"/>
      <c r="F132" s="1"/>
      <c r="G132" s="1"/>
      <c r="AB132" s="27"/>
      <c r="AC132" s="80" t="s">
        <v>77</v>
      </c>
      <c r="AD132" s="27"/>
      <c r="BS132" s="2"/>
      <c r="BT132" s="1"/>
      <c r="BU132" s="1"/>
      <c r="CR132" s="1"/>
      <c r="CS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</row>
    <row r="133" spans="1:146" s="16" customFormat="1" ht="15.75" x14ac:dyDescent="0.25">
      <c r="A133" s="1"/>
      <c r="B133" s="1"/>
      <c r="C133" s="1"/>
      <c r="D133" s="1"/>
      <c r="E133" s="1"/>
      <c r="F133" s="1"/>
      <c r="G133" s="1"/>
      <c r="H133" s="3"/>
      <c r="I133" s="3"/>
      <c r="J133" s="3"/>
      <c r="K133" s="3"/>
      <c r="L133" s="3"/>
      <c r="M133" s="3"/>
      <c r="N133" s="3"/>
      <c r="O133" s="3"/>
      <c r="P133" s="3"/>
      <c r="AA133" s="3"/>
      <c r="AB133" s="27"/>
      <c r="AC133" s="29"/>
      <c r="AD133" s="27"/>
      <c r="AE133" s="3"/>
      <c r="BS133" s="2"/>
      <c r="BT133" s="1"/>
      <c r="BU133" s="1"/>
      <c r="BV133" s="3"/>
      <c r="BW133" s="3"/>
      <c r="BX133" s="3"/>
      <c r="BY133" s="3"/>
      <c r="BZ133" s="3"/>
      <c r="CA133" s="3"/>
      <c r="CB133" s="3"/>
      <c r="CR133" s="1"/>
      <c r="CS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</row>
    <row r="134" spans="1:146" s="3" customFormat="1" ht="31.5" x14ac:dyDescent="0.25">
      <c r="A134" s="1"/>
      <c r="B134" s="1"/>
      <c r="C134" s="1"/>
      <c r="D134" s="1"/>
      <c r="E134" s="1"/>
      <c r="F134" s="1"/>
      <c r="G134" s="1"/>
      <c r="AB134" s="27"/>
      <c r="AC134" s="73" t="s">
        <v>627</v>
      </c>
      <c r="AD134" s="27"/>
      <c r="BS134" s="2"/>
      <c r="BT134" s="1"/>
      <c r="BU134" s="1"/>
      <c r="BW134" s="16"/>
      <c r="BX134" s="16"/>
      <c r="BY134" s="16"/>
      <c r="BZ134" s="16"/>
      <c r="CA134" s="16"/>
      <c r="CB134" s="16"/>
      <c r="CR134" s="1"/>
      <c r="CS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</row>
    <row r="135" spans="1:146" s="3" customFormat="1" ht="15.75" x14ac:dyDescent="0.25">
      <c r="A135" s="1"/>
      <c r="B135" s="1"/>
      <c r="C135" s="1"/>
      <c r="D135" s="1"/>
      <c r="E135" s="1"/>
      <c r="F135" s="1"/>
      <c r="G135" s="1"/>
      <c r="AB135" s="27"/>
      <c r="AC135" s="28" t="s">
        <v>616</v>
      </c>
      <c r="AD135" s="27"/>
      <c r="BS135" s="2"/>
      <c r="BT135" s="1"/>
      <c r="BU135" s="1"/>
      <c r="CR135" s="1"/>
      <c r="CS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</row>
    <row r="136" spans="1:146" s="3" customFormat="1" ht="33.75" customHeight="1" x14ac:dyDescent="0.25">
      <c r="A136" s="1"/>
      <c r="B136" s="1"/>
      <c r="C136" s="1"/>
      <c r="D136" s="1"/>
      <c r="E136" s="1"/>
      <c r="F136" s="1"/>
      <c r="G136" s="1"/>
      <c r="AB136" s="27"/>
      <c r="AC136" s="73" t="s">
        <v>626</v>
      </c>
      <c r="AD136" s="27"/>
      <c r="BS136" s="2"/>
      <c r="BT136" s="2"/>
      <c r="BU136" s="1"/>
      <c r="CR136" s="1"/>
      <c r="CS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</row>
    <row r="137" spans="1:146" s="16" customFormat="1" ht="36.75" customHeight="1" x14ac:dyDescent="0.25">
      <c r="A137" s="1"/>
      <c r="B137" s="1"/>
      <c r="C137" s="1"/>
      <c r="D137" s="1"/>
      <c r="E137" s="1"/>
      <c r="F137" s="1"/>
      <c r="G137" s="1"/>
      <c r="H137" s="3"/>
      <c r="I137" s="3"/>
      <c r="J137" s="3"/>
      <c r="K137" s="3"/>
      <c r="L137" s="3"/>
      <c r="M137" s="3"/>
      <c r="N137" s="3"/>
      <c r="O137" s="3"/>
      <c r="P137" s="3"/>
      <c r="AA137" s="3"/>
      <c r="AB137" s="27"/>
      <c r="AC137" s="73" t="s">
        <v>633</v>
      </c>
      <c r="AD137" s="27"/>
      <c r="AE137" s="3"/>
      <c r="BS137" s="3"/>
      <c r="BT137" s="2"/>
      <c r="BU137" s="2"/>
      <c r="BV137" s="3"/>
      <c r="BW137" s="3"/>
      <c r="BX137" s="3"/>
      <c r="BY137" s="3"/>
      <c r="BZ137" s="3"/>
      <c r="CA137" s="3"/>
      <c r="CB137" s="3"/>
      <c r="CR137" s="1"/>
      <c r="CS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</row>
    <row r="138" spans="1:146" s="3" customFormat="1" ht="37.5" customHeight="1" x14ac:dyDescent="0.25">
      <c r="A138" s="1"/>
      <c r="B138" s="1"/>
      <c r="C138" s="1"/>
      <c r="D138" s="1"/>
      <c r="E138" s="1"/>
      <c r="F138" s="1"/>
      <c r="G138" s="1"/>
      <c r="AB138" s="27"/>
      <c r="AC138" s="73" t="s">
        <v>634</v>
      </c>
      <c r="AD138" s="27"/>
      <c r="BT138" s="2"/>
      <c r="BU138" s="2"/>
      <c r="BW138" s="16"/>
      <c r="BX138" s="16"/>
      <c r="BZ138" s="16"/>
      <c r="CA138" s="16"/>
      <c r="CB138" s="16"/>
      <c r="CR138" s="1"/>
      <c r="CS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</row>
    <row r="139" spans="1:146" s="3" customFormat="1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AB139" s="72"/>
      <c r="AC139" s="72" t="s">
        <v>635</v>
      </c>
      <c r="AD139" s="27"/>
      <c r="BT139" s="2"/>
      <c r="BU139" s="2"/>
      <c r="BV139" s="16"/>
      <c r="BY139" s="16"/>
      <c r="CR139" s="1"/>
      <c r="CS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</row>
    <row r="140" spans="1:146" s="3" customFormat="1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AB140" s="27"/>
      <c r="AC140" s="72" t="s">
        <v>636</v>
      </c>
      <c r="AD140" s="27"/>
      <c r="BT140" s="2"/>
      <c r="BU140" s="2"/>
      <c r="CR140" s="1"/>
      <c r="CS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</row>
    <row r="141" spans="1:146" s="3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AB141" s="27"/>
      <c r="AC141" s="27"/>
      <c r="AD141" s="27"/>
      <c r="BU141" s="2"/>
      <c r="CR141" s="1"/>
      <c r="CS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</row>
    <row r="142" spans="1:146" s="3" customFormat="1" ht="3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AB142" s="27"/>
      <c r="AC142" s="27"/>
      <c r="AD142" s="27"/>
      <c r="CR142" s="1"/>
      <c r="CS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</row>
    <row r="143" spans="1:146" s="3" customFormat="1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AB143" s="27"/>
      <c r="AC143" s="73" t="s">
        <v>629</v>
      </c>
      <c r="AD143" s="27"/>
      <c r="BY143" s="16"/>
      <c r="CR143" s="1"/>
      <c r="CS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</row>
    <row r="144" spans="1:146" s="3" customFormat="1" ht="31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AB144" s="27"/>
      <c r="AC144" s="74" t="s">
        <v>116</v>
      </c>
      <c r="AD144" s="27"/>
      <c r="BV144" s="16"/>
      <c r="CR144" s="1"/>
      <c r="CS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</row>
    <row r="145" spans="1:539" s="3" customFormat="1" ht="31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AB145" s="27"/>
      <c r="AC145" s="73" t="s">
        <v>630</v>
      </c>
      <c r="AD145" s="27"/>
      <c r="BS145" s="16"/>
      <c r="CR145" s="1"/>
      <c r="CS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</row>
    <row r="146" spans="1:539" ht="15.75" x14ac:dyDescent="0.25">
      <c r="AB146" s="27"/>
      <c r="AC146" s="72"/>
      <c r="AD146" s="27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1:539" ht="31.5" x14ac:dyDescent="0.25">
      <c r="AB147" s="27"/>
      <c r="AC147" s="73" t="s">
        <v>115</v>
      </c>
      <c r="AD147" s="27"/>
      <c r="BS147" s="3"/>
      <c r="BT147" s="3"/>
      <c r="BU147" s="3"/>
      <c r="BV147" s="3"/>
      <c r="BY147" s="3"/>
    </row>
    <row r="148" spans="1:539" ht="15.75" x14ac:dyDescent="0.25">
      <c r="AB148" s="29"/>
      <c r="AC148" s="132" t="s">
        <v>617</v>
      </c>
      <c r="AD148" s="27"/>
      <c r="BS148" s="3"/>
      <c r="BT148" s="3"/>
      <c r="BU148" s="3"/>
      <c r="BV148" s="16"/>
      <c r="BY148" s="3"/>
    </row>
    <row r="149" spans="1:539" ht="15.75" x14ac:dyDescent="0.25">
      <c r="AB149" s="27"/>
      <c r="AC149" s="72" t="s">
        <v>622</v>
      </c>
      <c r="AD149" s="27"/>
      <c r="BS149" s="3"/>
      <c r="BT149" s="16"/>
      <c r="BU149" s="3"/>
      <c r="BV149" s="3"/>
      <c r="BY149" s="3"/>
    </row>
    <row r="150" spans="1:539" x14ac:dyDescent="0.25">
      <c r="AB150" s="27"/>
      <c r="AC150" s="80" t="s">
        <v>49</v>
      </c>
      <c r="AD150" s="27"/>
      <c r="BS150" s="16"/>
      <c r="BT150" s="3"/>
      <c r="BU150" s="16"/>
      <c r="BV150" s="3"/>
      <c r="BY150" s="3"/>
    </row>
    <row r="151" spans="1:539" ht="15.75" x14ac:dyDescent="0.25">
      <c r="AB151" s="27"/>
      <c r="AC151" s="33"/>
      <c r="AD151" s="27"/>
      <c r="BS151" s="3"/>
      <c r="BT151" s="3"/>
      <c r="BU151" s="3"/>
      <c r="BV151" s="3"/>
      <c r="BY151" s="3"/>
    </row>
    <row r="152" spans="1:539" ht="15.75" x14ac:dyDescent="0.25">
      <c r="AB152" s="27"/>
      <c r="AC152" s="33"/>
      <c r="AD152" s="27"/>
      <c r="BS152" s="3"/>
      <c r="BT152" s="3"/>
      <c r="BU152" s="3"/>
      <c r="BV152" s="3"/>
    </row>
    <row r="153" spans="1:539" x14ac:dyDescent="0.25">
      <c r="AB153" s="27"/>
      <c r="AC153" s="62"/>
      <c r="AD153" s="63" t="s">
        <v>75</v>
      </c>
      <c r="BS153" s="3"/>
      <c r="BT153" s="3"/>
      <c r="BU153" s="3"/>
      <c r="BV153" s="3"/>
    </row>
    <row r="154" spans="1:539" x14ac:dyDescent="0.25">
      <c r="AB154" s="1"/>
      <c r="AC154" s="1"/>
      <c r="AD154" s="1"/>
      <c r="BS154" s="16"/>
      <c r="BT154" s="16"/>
      <c r="BU154" s="3"/>
      <c r="BV154" s="3"/>
    </row>
    <row r="155" spans="1:539" x14ac:dyDescent="0.25">
      <c r="AB155" s="1"/>
      <c r="AC155" s="1"/>
      <c r="AD155" s="1"/>
      <c r="BS155" s="3"/>
      <c r="BT155" s="3"/>
      <c r="BU155" s="16"/>
      <c r="BV155" s="3"/>
    </row>
    <row r="156" spans="1:539" x14ac:dyDescent="0.25">
      <c r="AB156" s="1"/>
      <c r="AC156" s="1"/>
      <c r="AD156" s="1"/>
      <c r="BS156" s="3"/>
      <c r="BT156" s="3"/>
      <c r="BU156" s="3"/>
      <c r="BV156" s="3"/>
    </row>
    <row r="157" spans="1:539" x14ac:dyDescent="0.25">
      <c r="AB157" s="1"/>
      <c r="AC157" s="1"/>
      <c r="AD157" s="1"/>
      <c r="BS157" s="3"/>
      <c r="BT157" s="3"/>
      <c r="BU157" s="3"/>
      <c r="TS157" s="75"/>
    </row>
    <row r="158" spans="1:539" x14ac:dyDescent="0.25">
      <c r="AB158" s="1"/>
      <c r="AC158" s="1"/>
      <c r="AD158" s="1"/>
      <c r="BS158" s="3"/>
      <c r="BT158" s="16"/>
      <c r="BU158" s="3"/>
    </row>
    <row r="159" spans="1:539" x14ac:dyDescent="0.25">
      <c r="AB159" s="1"/>
      <c r="AC159" s="1"/>
      <c r="AD159" s="1"/>
      <c r="BS159" s="3"/>
      <c r="BT159" s="3"/>
      <c r="BU159" s="16"/>
    </row>
    <row r="160" spans="1:539" x14ac:dyDescent="0.25">
      <c r="AC160" s="1"/>
      <c r="AD160" s="1"/>
      <c r="BS160" s="3"/>
      <c r="BT160" s="3"/>
      <c r="BU160" s="3"/>
    </row>
    <row r="161" spans="27:73" x14ac:dyDescent="0.25">
      <c r="AA161" s="1"/>
      <c r="AE161" s="1"/>
      <c r="BS161" s="3"/>
      <c r="BT161" s="3"/>
      <c r="BU161" s="3"/>
    </row>
    <row r="162" spans="27:73" x14ac:dyDescent="0.25">
      <c r="AA162" s="1"/>
      <c r="AE162" s="1"/>
      <c r="BS162" s="3"/>
      <c r="BT162" s="3"/>
      <c r="BU162" s="3"/>
    </row>
    <row r="163" spans="27:73" x14ac:dyDescent="0.25">
      <c r="AA163" s="1"/>
      <c r="AE163" s="1"/>
      <c r="BT163" s="3"/>
      <c r="BU163" s="3"/>
    </row>
    <row r="164" spans="27:73" x14ac:dyDescent="0.25">
      <c r="AA164" s="1"/>
      <c r="AE164" s="1"/>
      <c r="BT164" s="3"/>
      <c r="BU164" s="3"/>
    </row>
    <row r="165" spans="27:73" x14ac:dyDescent="0.25">
      <c r="AA165" s="1"/>
      <c r="AE165" s="1"/>
      <c r="BT165" s="3"/>
      <c r="BU165" s="3"/>
    </row>
    <row r="166" spans="27:73" x14ac:dyDescent="0.25">
      <c r="AA166" s="1"/>
      <c r="AE166" s="1"/>
      <c r="BT166" s="3"/>
      <c r="BU166" s="3"/>
    </row>
    <row r="167" spans="27:73" x14ac:dyDescent="0.25">
      <c r="AA167" s="1"/>
      <c r="AE167" s="1"/>
      <c r="BU167" s="3"/>
    </row>
    <row r="200" spans="27:108" x14ac:dyDescent="0.25">
      <c r="AB200" s="1"/>
    </row>
    <row r="201" spans="27:108" x14ac:dyDescent="0.25">
      <c r="AB201" s="1"/>
      <c r="AC201" s="1"/>
      <c r="AD201" s="1"/>
    </row>
    <row r="202" spans="27:108" x14ac:dyDescent="0.25">
      <c r="AB202" s="1"/>
      <c r="AC202" s="1"/>
      <c r="AD202" s="1"/>
      <c r="DC202" s="38"/>
      <c r="DD202"/>
    </row>
    <row r="203" spans="27:108" x14ac:dyDescent="0.25">
      <c r="AB203" s="1"/>
      <c r="AC203" s="1"/>
      <c r="AD203" s="1"/>
      <c r="DC203"/>
    </row>
    <row r="204" spans="27:108" x14ac:dyDescent="0.25">
      <c r="AB204" s="1"/>
      <c r="AC204" s="1"/>
      <c r="AD204" s="1"/>
    </row>
    <row r="205" spans="27:108" x14ac:dyDescent="0.25">
      <c r="AB205" s="1"/>
      <c r="AC205" s="1"/>
      <c r="AD205" s="1"/>
    </row>
    <row r="206" spans="27:108" x14ac:dyDescent="0.25">
      <c r="AB206" s="1"/>
      <c r="AC206" s="1"/>
      <c r="AD206" s="1"/>
    </row>
    <row r="207" spans="27:108" x14ac:dyDescent="0.25">
      <c r="AB207" s="1"/>
      <c r="AC207" s="1"/>
      <c r="AD207" s="1"/>
    </row>
    <row r="208" spans="27:108" x14ac:dyDescent="0.25">
      <c r="AA208" s="1"/>
      <c r="AB208" s="1"/>
      <c r="AC208" s="1"/>
      <c r="AD208" s="1"/>
      <c r="AE208" s="1"/>
    </row>
    <row r="209" spans="27:107" x14ac:dyDescent="0.25">
      <c r="AA209" s="1"/>
      <c r="AB209" s="1"/>
      <c r="AC209" s="1"/>
      <c r="AD209" s="1"/>
      <c r="AE209" s="1"/>
    </row>
    <row r="210" spans="27:107" x14ac:dyDescent="0.25">
      <c r="AA210" s="1"/>
      <c r="AB210" s="1"/>
      <c r="AC210" s="1"/>
      <c r="AD210" s="1"/>
      <c r="AE210" s="1"/>
    </row>
    <row r="211" spans="27:107" x14ac:dyDescent="0.25">
      <c r="AA211" s="1"/>
      <c r="AB211" s="1"/>
      <c r="AC211" s="1"/>
      <c r="AD211" s="1"/>
      <c r="AE211" s="1"/>
    </row>
    <row r="212" spans="27:107" x14ac:dyDescent="0.25">
      <c r="AA212" s="1"/>
      <c r="AB212" s="1"/>
      <c r="AC212" s="1"/>
      <c r="AD212" s="1"/>
      <c r="AE212" s="1"/>
      <c r="DC212"/>
    </row>
    <row r="213" spans="27:107" x14ac:dyDescent="0.25">
      <c r="AA213" s="1"/>
      <c r="AB213" s="1"/>
      <c r="AC213" s="1"/>
      <c r="AD213" s="1"/>
      <c r="AE213" s="1"/>
    </row>
    <row r="214" spans="27:107" x14ac:dyDescent="0.25">
      <c r="AA214" s="1"/>
      <c r="AB214" s="1"/>
      <c r="AC214" s="1"/>
      <c r="AD214" s="1"/>
      <c r="AE214" s="1"/>
    </row>
    <row r="215" spans="27:107" x14ac:dyDescent="0.25">
      <c r="AA215" s="1"/>
      <c r="AB215" s="1"/>
      <c r="AC215" s="1"/>
      <c r="AD215" s="1"/>
      <c r="AE215" s="1"/>
      <c r="CZ215"/>
    </row>
    <row r="216" spans="27:107" x14ac:dyDescent="0.25">
      <c r="AA216" s="1"/>
      <c r="AB216" s="1"/>
      <c r="AC216" s="1"/>
      <c r="AD216" s="1"/>
      <c r="AE216" s="1"/>
    </row>
    <row r="217" spans="27:107" x14ac:dyDescent="0.25">
      <c r="AA217" s="1"/>
      <c r="AB217" s="1"/>
      <c r="AC217" s="1"/>
      <c r="AD217" s="1"/>
      <c r="AE217" s="1"/>
    </row>
    <row r="218" spans="27:107" x14ac:dyDescent="0.25">
      <c r="AA218" s="1"/>
      <c r="AB218" s="1"/>
      <c r="AC218" s="1"/>
      <c r="AD218" s="1"/>
      <c r="AE218" s="1"/>
    </row>
    <row r="219" spans="27:107" x14ac:dyDescent="0.25">
      <c r="AA219" s="1"/>
      <c r="AB219" s="1"/>
      <c r="AC219" s="1"/>
      <c r="AD219" s="1"/>
      <c r="AE219" s="1"/>
    </row>
    <row r="220" spans="27:107" x14ac:dyDescent="0.25">
      <c r="AA220" s="1"/>
      <c r="AB220" s="1"/>
      <c r="AC220" s="1"/>
      <c r="AD220" s="1"/>
      <c r="AE220" s="1"/>
    </row>
    <row r="221" spans="27:107" x14ac:dyDescent="0.25">
      <c r="AA221" s="1"/>
      <c r="AB221" s="1"/>
      <c r="AC221" s="1"/>
      <c r="AD221" s="1"/>
      <c r="AE221" s="1"/>
    </row>
    <row r="222" spans="27:107" x14ac:dyDescent="0.25">
      <c r="AA222" s="1"/>
      <c r="AB222" s="1"/>
      <c r="AC222" s="1"/>
      <c r="AD222" s="1"/>
      <c r="AE222" s="1"/>
    </row>
    <row r="223" spans="27:107" x14ac:dyDescent="0.25">
      <c r="AA223" s="1"/>
      <c r="AB223" s="1"/>
      <c r="AC223" s="1"/>
      <c r="AD223" s="1"/>
      <c r="AE223" s="1"/>
    </row>
    <row r="224" spans="27:107" x14ac:dyDescent="0.25">
      <c r="AA224" s="1"/>
      <c r="AB224" s="1"/>
      <c r="AC224" s="1"/>
      <c r="AD224" s="1"/>
      <c r="AE224" s="1"/>
    </row>
    <row r="225" spans="27:105" x14ac:dyDescent="0.25">
      <c r="AA225" s="1"/>
      <c r="AB225" s="1"/>
      <c r="AC225" s="1"/>
      <c r="AD225" s="1"/>
      <c r="AE225" s="1"/>
    </row>
    <row r="226" spans="27:105" x14ac:dyDescent="0.25">
      <c r="AA226" s="1"/>
      <c r="AB226" s="1"/>
      <c r="AC226" s="1"/>
      <c r="AD226" s="1"/>
      <c r="AE226" s="1"/>
    </row>
    <row r="227" spans="27:105" x14ac:dyDescent="0.25">
      <c r="AA227" s="1"/>
      <c r="AB227" s="1"/>
      <c r="AC227" s="1"/>
      <c r="AD227" s="1"/>
      <c r="AE227" s="1"/>
    </row>
    <row r="228" spans="27:105" x14ac:dyDescent="0.25">
      <c r="AA228" s="1"/>
      <c r="AB228" s="1"/>
      <c r="AC228" s="1"/>
      <c r="AD228" s="1"/>
      <c r="AE228" s="1"/>
    </row>
    <row r="229" spans="27:105" x14ac:dyDescent="0.25">
      <c r="AA229" s="1"/>
      <c r="AC229" s="1"/>
      <c r="AD229" s="1"/>
      <c r="AE229" s="1"/>
    </row>
    <row r="230" spans="27:105" x14ac:dyDescent="0.25">
      <c r="AA230" s="1"/>
      <c r="AE230" s="1"/>
    </row>
    <row r="231" spans="27:105" x14ac:dyDescent="0.25">
      <c r="AA231" s="1"/>
      <c r="AE231" s="1"/>
      <c r="DA231"/>
    </row>
    <row r="232" spans="27:105" x14ac:dyDescent="0.25">
      <c r="AA232" s="1"/>
      <c r="AE232" s="1"/>
    </row>
    <row r="233" spans="27:105" x14ac:dyDescent="0.25">
      <c r="AA233" s="1"/>
      <c r="AE233" s="1"/>
    </row>
    <row r="234" spans="27:105" x14ac:dyDescent="0.25">
      <c r="AA234" s="1"/>
      <c r="AE234" s="1"/>
    </row>
    <row r="235" spans="27:105" x14ac:dyDescent="0.25">
      <c r="AA235" s="1"/>
      <c r="AE235" s="1"/>
    </row>
    <row r="236" spans="27:105" x14ac:dyDescent="0.25">
      <c r="AA236" s="1"/>
      <c r="AE236" s="1"/>
    </row>
    <row r="292" spans="1:97" x14ac:dyDescent="0.25">
      <c r="AB292" s="14"/>
    </row>
    <row r="293" spans="1:97" x14ac:dyDescent="0.25">
      <c r="AB293" s="1"/>
      <c r="AC293" s="14"/>
      <c r="AD293" s="14"/>
    </row>
    <row r="294" spans="1:97" x14ac:dyDescent="0.25">
      <c r="AB294" s="1"/>
      <c r="AC294" s="1"/>
      <c r="AD294" s="1"/>
    </row>
    <row r="295" spans="1:97" x14ac:dyDescent="0.25">
      <c r="AB295" s="1"/>
      <c r="AC295" s="1"/>
      <c r="AD295" s="1"/>
    </row>
    <row r="296" spans="1:97" x14ac:dyDescent="0.25">
      <c r="AB296" s="1"/>
      <c r="AC296" s="1"/>
      <c r="AD296" s="1"/>
    </row>
    <row r="297" spans="1:97" x14ac:dyDescent="0.25">
      <c r="AB297" s="8"/>
      <c r="AC297" s="1"/>
      <c r="AD297" s="1"/>
    </row>
    <row r="298" spans="1:97" x14ac:dyDescent="0.25">
      <c r="AB298" s="1"/>
      <c r="AC298" s="8"/>
      <c r="AD298" s="8"/>
    </row>
    <row r="299" spans="1:97" x14ac:dyDescent="0.25">
      <c r="AB299" s="1"/>
      <c r="AC299" s="1"/>
      <c r="AD299" s="1"/>
    </row>
    <row r="300" spans="1:97" s="14" customForma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AB300" s="1"/>
      <c r="AC300" s="1"/>
      <c r="AD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R300" s="1"/>
      <c r="CS300" s="1"/>
    </row>
    <row r="301" spans="1:97" x14ac:dyDescent="0.25">
      <c r="AA301" s="1"/>
      <c r="AB301" s="1"/>
      <c r="AC301" s="1"/>
      <c r="AD301" s="1"/>
      <c r="AE301" s="1"/>
      <c r="BW301" s="14"/>
      <c r="BX301" s="14"/>
      <c r="BZ301" s="14"/>
      <c r="CA301" s="14"/>
      <c r="CB301" s="14"/>
    </row>
    <row r="302" spans="1:97" x14ac:dyDescent="0.25">
      <c r="AA302" s="1"/>
      <c r="AB302" s="1"/>
      <c r="AC302" s="1"/>
      <c r="AD302" s="1"/>
      <c r="AE302" s="1"/>
    </row>
    <row r="303" spans="1:97" x14ac:dyDescent="0.25">
      <c r="AA303" s="1"/>
      <c r="AB303" s="1"/>
      <c r="AC303" s="1"/>
      <c r="AD303" s="1"/>
      <c r="AE303" s="1"/>
    </row>
    <row r="304" spans="1:97" x14ac:dyDescent="0.25">
      <c r="AA304" s="1"/>
      <c r="AB304" s="1"/>
      <c r="AC304" s="1"/>
      <c r="AD304" s="1"/>
      <c r="AE304" s="1"/>
    </row>
    <row r="305" spans="1:97" s="8" customForma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AB305" s="1"/>
      <c r="AC305" s="1"/>
      <c r="AD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R305" s="1"/>
      <c r="CS305" s="1"/>
    </row>
    <row r="306" spans="1:97" x14ac:dyDescent="0.25">
      <c r="AA306" s="1"/>
      <c r="AB306" s="1"/>
      <c r="AC306" s="1"/>
      <c r="AD306" s="1"/>
      <c r="AE306" s="1"/>
      <c r="BW306" s="8"/>
      <c r="BX306" s="8"/>
      <c r="BY306" s="14"/>
      <c r="BZ306" s="8"/>
      <c r="CA306" s="8"/>
      <c r="CB306" s="8"/>
    </row>
    <row r="307" spans="1:97" x14ac:dyDescent="0.25">
      <c r="AA307" s="1"/>
      <c r="AB307" s="1"/>
      <c r="AC307" s="1"/>
      <c r="AD307" s="1"/>
      <c r="AE307" s="1"/>
    </row>
    <row r="308" spans="1:97" x14ac:dyDescent="0.25">
      <c r="AA308" s="1"/>
      <c r="AB308" s="1"/>
      <c r="AC308" s="1"/>
      <c r="AD308" s="1"/>
      <c r="AE308" s="1"/>
    </row>
    <row r="309" spans="1:97" x14ac:dyDescent="0.25">
      <c r="AA309" s="1"/>
      <c r="AB309" s="1"/>
      <c r="AC309" s="1"/>
      <c r="AD309" s="1"/>
      <c r="AE309" s="1"/>
    </row>
    <row r="310" spans="1:97" x14ac:dyDescent="0.25">
      <c r="AA310" s="1"/>
      <c r="AB310" s="1"/>
      <c r="AC310" s="1"/>
      <c r="AD310" s="1"/>
      <c r="AE310" s="1"/>
    </row>
    <row r="311" spans="1:97" x14ac:dyDescent="0.25">
      <c r="AA311" s="1"/>
      <c r="AB311" s="1"/>
      <c r="AC311" s="1"/>
      <c r="AD311" s="1"/>
      <c r="AE311" s="1"/>
      <c r="BV311" s="14"/>
      <c r="BY311" s="8"/>
    </row>
    <row r="312" spans="1:97" x14ac:dyDescent="0.25">
      <c r="AA312" s="1"/>
      <c r="AB312" s="1"/>
      <c r="AC312" s="1"/>
      <c r="AD312" s="1"/>
      <c r="AE312" s="1"/>
    </row>
    <row r="313" spans="1:97" x14ac:dyDescent="0.25">
      <c r="AA313" s="1"/>
      <c r="AB313" s="1"/>
      <c r="AC313" s="1"/>
      <c r="AD313" s="1"/>
      <c r="AE313" s="1"/>
    </row>
    <row r="314" spans="1:97" x14ac:dyDescent="0.25">
      <c r="AA314" s="1"/>
      <c r="AB314" s="1"/>
      <c r="AC314" s="1"/>
      <c r="AD314" s="1"/>
      <c r="AE314" s="1"/>
    </row>
    <row r="315" spans="1:97" x14ac:dyDescent="0.25">
      <c r="AA315" s="1"/>
      <c r="AB315" s="1"/>
      <c r="AC315" s="1"/>
      <c r="AD315" s="1"/>
      <c r="AE315" s="1"/>
    </row>
    <row r="316" spans="1:97" x14ac:dyDescent="0.25">
      <c r="AA316" s="1"/>
      <c r="AB316" s="1"/>
      <c r="AC316" s="1"/>
      <c r="AD316" s="1"/>
      <c r="AE316" s="1"/>
      <c r="BV316" s="8"/>
    </row>
    <row r="317" spans="1:97" x14ac:dyDescent="0.25">
      <c r="AA317" s="1"/>
      <c r="AB317" s="1"/>
      <c r="AC317" s="1"/>
      <c r="AD317" s="1"/>
      <c r="AE317" s="1"/>
      <c r="BS317" s="14"/>
    </row>
    <row r="318" spans="1:97" x14ac:dyDescent="0.25">
      <c r="AA318" s="1"/>
      <c r="AB318" s="1"/>
      <c r="AC318" s="1"/>
      <c r="AD318" s="1"/>
      <c r="AE318" s="1"/>
      <c r="BT318" s="14"/>
      <c r="BU318" s="14"/>
    </row>
    <row r="319" spans="1:97" x14ac:dyDescent="0.25">
      <c r="AA319" s="1"/>
      <c r="AB319" s="1"/>
      <c r="AC319" s="1"/>
      <c r="AD319" s="1"/>
      <c r="AE319" s="1"/>
    </row>
    <row r="320" spans="1:97" x14ac:dyDescent="0.25">
      <c r="AA320" s="1"/>
      <c r="AB320" s="1"/>
      <c r="AC320" s="1"/>
      <c r="AD320" s="1"/>
      <c r="AE320" s="1"/>
    </row>
    <row r="321" spans="27:73" x14ac:dyDescent="0.25">
      <c r="AA321" s="1"/>
      <c r="AB321" s="1"/>
      <c r="AC321" s="1"/>
      <c r="AD321" s="1"/>
      <c r="AE321" s="1"/>
    </row>
    <row r="322" spans="27:73" x14ac:dyDescent="0.25">
      <c r="AA322" s="1"/>
      <c r="AB322" s="1"/>
      <c r="AC322" s="1"/>
      <c r="AD322" s="1"/>
      <c r="AE322" s="1"/>
      <c r="BS322" s="8"/>
    </row>
    <row r="323" spans="27:73" x14ac:dyDescent="0.25">
      <c r="AA323" s="1"/>
      <c r="AB323" s="1"/>
      <c r="AC323" s="1"/>
      <c r="AD323" s="1"/>
      <c r="AE323" s="1"/>
      <c r="BT323" s="8"/>
      <c r="BU323" s="8"/>
    </row>
    <row r="324" spans="27:73" x14ac:dyDescent="0.25">
      <c r="AA324" s="1"/>
      <c r="AB324" s="1"/>
      <c r="AC324" s="1"/>
      <c r="AD324" s="1"/>
      <c r="AE324" s="1"/>
    </row>
    <row r="325" spans="27:73" x14ac:dyDescent="0.25">
      <c r="AA325" s="1"/>
      <c r="AB325" s="1"/>
      <c r="AC325" s="1"/>
      <c r="AD325" s="1"/>
      <c r="AE325" s="1"/>
    </row>
    <row r="326" spans="27:73" x14ac:dyDescent="0.25">
      <c r="AA326" s="1"/>
      <c r="AB326" s="1"/>
      <c r="AC326" s="1"/>
      <c r="AD326" s="1"/>
      <c r="AE326" s="1"/>
    </row>
    <row r="327" spans="27:73" x14ac:dyDescent="0.25">
      <c r="AA327" s="1"/>
      <c r="AB327" s="1"/>
      <c r="AC327" s="1"/>
      <c r="AD327" s="1"/>
      <c r="AE327" s="1"/>
    </row>
    <row r="328" spans="27:73" x14ac:dyDescent="0.25">
      <c r="AA328" s="1"/>
      <c r="AB328" s="1"/>
      <c r="AC328" s="1"/>
      <c r="AD328" s="1"/>
      <c r="AE328" s="1"/>
    </row>
    <row r="329" spans="27:73" x14ac:dyDescent="0.25">
      <c r="AA329" s="1"/>
      <c r="AB329" s="1"/>
      <c r="AC329" s="1"/>
      <c r="AD329" s="1"/>
      <c r="AE329" s="1"/>
    </row>
    <row r="330" spans="27:73" x14ac:dyDescent="0.25">
      <c r="AA330" s="1"/>
      <c r="AB330" s="1"/>
      <c r="AC330" s="1"/>
      <c r="AD330" s="1"/>
      <c r="AE330" s="1"/>
    </row>
    <row r="331" spans="27:73" x14ac:dyDescent="0.25">
      <c r="AA331" s="1"/>
      <c r="AB331" s="1"/>
      <c r="AC331" s="1"/>
      <c r="AD331" s="1"/>
      <c r="AE331" s="1"/>
    </row>
    <row r="332" spans="27:73" x14ac:dyDescent="0.25">
      <c r="AA332" s="1"/>
      <c r="AB332" s="1"/>
      <c r="AC332" s="1"/>
      <c r="AD332" s="1"/>
      <c r="AE332" s="1"/>
    </row>
    <row r="333" spans="27:73" x14ac:dyDescent="0.25">
      <c r="AA333" s="1"/>
      <c r="AB333" s="1"/>
      <c r="AC333" s="1"/>
      <c r="AD333" s="1"/>
      <c r="AE333" s="1"/>
    </row>
    <row r="334" spans="27:73" x14ac:dyDescent="0.25">
      <c r="AA334" s="1"/>
      <c r="AB334" s="1"/>
      <c r="AC334" s="1"/>
      <c r="AD334" s="1"/>
      <c r="AE334" s="1"/>
    </row>
    <row r="335" spans="27:73" x14ac:dyDescent="0.25">
      <c r="AA335" s="1"/>
      <c r="AB335" s="1"/>
      <c r="AC335" s="1"/>
      <c r="AD335" s="1"/>
      <c r="AE335" s="1"/>
    </row>
    <row r="336" spans="27:73" x14ac:dyDescent="0.25">
      <c r="AA336" s="1"/>
      <c r="AB336" s="1"/>
      <c r="AC336" s="1"/>
      <c r="AD336" s="1"/>
      <c r="AE336" s="1"/>
    </row>
    <row r="337" spans="27:31" x14ac:dyDescent="0.25">
      <c r="AA337" s="1"/>
      <c r="AB337" s="1"/>
      <c r="AC337" s="1"/>
      <c r="AD337" s="1"/>
      <c r="AE337" s="1"/>
    </row>
    <row r="338" spans="27:31" x14ac:dyDescent="0.25">
      <c r="AA338" s="1"/>
      <c r="AB338" s="1"/>
      <c r="AC338" s="1"/>
      <c r="AD338" s="1"/>
      <c r="AE338" s="1"/>
    </row>
    <row r="339" spans="27:31" x14ac:dyDescent="0.25">
      <c r="AA339" s="1"/>
      <c r="AB339" s="1"/>
      <c r="AC339" s="1"/>
      <c r="AD339" s="1"/>
      <c r="AE339" s="1"/>
    </row>
    <row r="340" spans="27:31" x14ac:dyDescent="0.25">
      <c r="AA340" s="1"/>
      <c r="AB340" s="1"/>
      <c r="AC340" s="1"/>
      <c r="AD340" s="1"/>
      <c r="AE340" s="1"/>
    </row>
    <row r="341" spans="27:31" x14ac:dyDescent="0.25">
      <c r="AA341" s="1"/>
      <c r="AB341" s="1"/>
      <c r="AC341" s="1"/>
      <c r="AD341" s="1"/>
      <c r="AE341" s="1"/>
    </row>
    <row r="342" spans="27:31" x14ac:dyDescent="0.25">
      <c r="AA342" s="1"/>
      <c r="AB342" s="1"/>
      <c r="AC342" s="1"/>
      <c r="AD342" s="1"/>
      <c r="AE342" s="1"/>
    </row>
    <row r="343" spans="27:31" x14ac:dyDescent="0.25">
      <c r="AA343" s="1"/>
      <c r="AB343" s="1"/>
      <c r="AC343" s="1"/>
      <c r="AD343" s="1"/>
      <c r="AE343" s="1"/>
    </row>
    <row r="344" spans="27:31" x14ac:dyDescent="0.25">
      <c r="AA344" s="1"/>
      <c r="AB344" s="1"/>
      <c r="AC344" s="1"/>
      <c r="AD344" s="1"/>
      <c r="AE344" s="1"/>
    </row>
    <row r="345" spans="27:31" x14ac:dyDescent="0.25">
      <c r="AA345" s="1"/>
      <c r="AB345" s="1"/>
      <c r="AC345" s="1"/>
      <c r="AD345" s="1"/>
      <c r="AE345" s="1"/>
    </row>
    <row r="346" spans="27:31" x14ac:dyDescent="0.25">
      <c r="AA346" s="1"/>
      <c r="AB346" s="1"/>
      <c r="AC346" s="1"/>
      <c r="AD346" s="1"/>
      <c r="AE346" s="1"/>
    </row>
    <row r="347" spans="27:31" x14ac:dyDescent="0.25">
      <c r="AA347" s="1"/>
      <c r="AC347" s="1"/>
      <c r="AD347" s="1"/>
      <c r="AE347" s="1"/>
    </row>
    <row r="348" spans="27:31" x14ac:dyDescent="0.25">
      <c r="AA348" s="1"/>
      <c r="AE348" s="1"/>
    </row>
    <row r="349" spans="27:31" x14ac:dyDescent="0.25">
      <c r="AA349" s="1"/>
      <c r="AE349" s="1"/>
    </row>
    <row r="350" spans="27:31" x14ac:dyDescent="0.25">
      <c r="AA350" s="1"/>
      <c r="AE350" s="1"/>
    </row>
    <row r="351" spans="27:31" x14ac:dyDescent="0.25">
      <c r="AA351" s="1"/>
      <c r="AE351" s="1"/>
    </row>
    <row r="352" spans="27:31" x14ac:dyDescent="0.25">
      <c r="AA352" s="1"/>
      <c r="AE352" s="1"/>
    </row>
    <row r="353" spans="27:31" x14ac:dyDescent="0.25">
      <c r="AA353" s="1"/>
      <c r="AE353" s="1"/>
    </row>
    <row r="354" spans="27:31" x14ac:dyDescent="0.25">
      <c r="AA354" s="1"/>
      <c r="AE354" s="1"/>
    </row>
    <row r="392" spans="1:97" x14ac:dyDescent="0.25">
      <c r="AB392" s="14"/>
    </row>
    <row r="393" spans="1:97" x14ac:dyDescent="0.25">
      <c r="AB393" s="1"/>
      <c r="AC393" s="14"/>
      <c r="AD393" s="14"/>
    </row>
    <row r="394" spans="1:97" x14ac:dyDescent="0.25">
      <c r="AB394" s="1"/>
      <c r="AC394" s="1"/>
      <c r="AD394" s="1"/>
    </row>
    <row r="395" spans="1:97" x14ac:dyDescent="0.25">
      <c r="AB395" s="1"/>
      <c r="AC395" s="1"/>
      <c r="AD395" s="1"/>
    </row>
    <row r="396" spans="1:97" x14ac:dyDescent="0.25">
      <c r="AB396" s="1"/>
      <c r="AC396" s="1"/>
      <c r="AD396" s="1"/>
    </row>
    <row r="397" spans="1:97" x14ac:dyDescent="0.25">
      <c r="AB397" s="8"/>
      <c r="AC397" s="1"/>
      <c r="AD397" s="1"/>
    </row>
    <row r="398" spans="1:97" x14ac:dyDescent="0.25">
      <c r="AB398" s="1"/>
      <c r="AC398" s="8"/>
      <c r="AD398" s="8"/>
    </row>
    <row r="399" spans="1:97" x14ac:dyDescent="0.25">
      <c r="AB399" s="1"/>
      <c r="AC399" s="1"/>
      <c r="AD399" s="1"/>
    </row>
    <row r="400" spans="1:97" s="14" customForma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AB400" s="1"/>
      <c r="AC400" s="1"/>
      <c r="AD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R400" s="1"/>
      <c r="CS400" s="1"/>
    </row>
    <row r="401" spans="1:97" x14ac:dyDescent="0.25">
      <c r="AA401" s="1"/>
      <c r="AB401" s="1"/>
      <c r="AC401" s="1"/>
      <c r="AD401" s="1"/>
      <c r="AE401" s="1"/>
      <c r="BW401" s="14"/>
      <c r="BX401" s="14"/>
      <c r="BZ401" s="14"/>
      <c r="CA401" s="14"/>
      <c r="CB401" s="14"/>
    </row>
    <row r="402" spans="1:97" x14ac:dyDescent="0.25">
      <c r="AA402" s="1"/>
      <c r="AB402" s="1"/>
      <c r="AC402" s="1"/>
      <c r="AD402" s="1"/>
      <c r="AE402" s="1"/>
    </row>
    <row r="403" spans="1:97" x14ac:dyDescent="0.25">
      <c r="AA403" s="1"/>
      <c r="AB403" s="1"/>
      <c r="AC403" s="1"/>
      <c r="AD403" s="1"/>
      <c r="AE403" s="1"/>
    </row>
    <row r="404" spans="1:97" x14ac:dyDescent="0.25">
      <c r="AA404" s="1"/>
      <c r="AB404" s="1"/>
      <c r="AC404" s="1"/>
      <c r="AD404" s="1"/>
      <c r="AE404" s="1"/>
    </row>
    <row r="405" spans="1:97" s="8" customForma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AB405" s="1"/>
      <c r="AC405" s="1"/>
      <c r="AD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R405" s="1"/>
      <c r="CS405" s="1"/>
    </row>
    <row r="406" spans="1:97" x14ac:dyDescent="0.25">
      <c r="AA406" s="1"/>
      <c r="AB406" s="1"/>
      <c r="AC406" s="1"/>
      <c r="AD406" s="1"/>
      <c r="AE406" s="1"/>
      <c r="BW406" s="8"/>
      <c r="BX406" s="8"/>
      <c r="BY406" s="14"/>
      <c r="BZ406" s="8"/>
      <c r="CA406" s="8"/>
      <c r="CB406" s="8"/>
    </row>
    <row r="407" spans="1:97" x14ac:dyDescent="0.25">
      <c r="AA407" s="1"/>
      <c r="AB407" s="1"/>
      <c r="AC407" s="1"/>
      <c r="AD407" s="1"/>
      <c r="AE407" s="1"/>
    </row>
    <row r="408" spans="1:97" x14ac:dyDescent="0.25">
      <c r="AA408" s="1"/>
      <c r="AB408" s="1"/>
      <c r="AC408" s="1"/>
      <c r="AD408" s="1"/>
      <c r="AE408" s="1"/>
    </row>
    <row r="409" spans="1:97" x14ac:dyDescent="0.25">
      <c r="AA409" s="1"/>
      <c r="AB409" s="1"/>
      <c r="AC409" s="1"/>
      <c r="AD409" s="1"/>
      <c r="AE409" s="1"/>
    </row>
    <row r="410" spans="1:97" x14ac:dyDescent="0.25">
      <c r="AA410" s="1"/>
      <c r="AB410" s="1"/>
      <c r="AC410" s="1"/>
      <c r="AD410" s="1"/>
      <c r="AE410" s="1"/>
    </row>
    <row r="411" spans="1:97" x14ac:dyDescent="0.25">
      <c r="AA411" s="1"/>
      <c r="AB411" s="1"/>
      <c r="AC411" s="1"/>
      <c r="AD411" s="1"/>
      <c r="AE411" s="1"/>
      <c r="BV411" s="14"/>
      <c r="BY411" s="8"/>
    </row>
    <row r="412" spans="1:97" x14ac:dyDescent="0.25">
      <c r="AA412" s="1"/>
      <c r="AB412" s="1"/>
      <c r="AC412" s="1"/>
      <c r="AD412" s="1"/>
      <c r="AE412" s="1"/>
    </row>
    <row r="413" spans="1:97" x14ac:dyDescent="0.25">
      <c r="AA413" s="1"/>
      <c r="AB413" s="1"/>
      <c r="AC413" s="1"/>
      <c r="AD413" s="1"/>
      <c r="AE413" s="1"/>
    </row>
    <row r="414" spans="1:97" x14ac:dyDescent="0.25">
      <c r="AA414" s="1"/>
      <c r="AB414" s="1"/>
      <c r="AC414" s="1"/>
      <c r="AD414" s="1"/>
      <c r="AE414" s="1"/>
    </row>
    <row r="415" spans="1:97" x14ac:dyDescent="0.25">
      <c r="AA415" s="1"/>
      <c r="AB415" s="1"/>
      <c r="AC415" s="1"/>
      <c r="AD415" s="1"/>
      <c r="AE415" s="1"/>
    </row>
    <row r="416" spans="1:97" x14ac:dyDescent="0.25">
      <c r="AA416" s="1"/>
      <c r="AB416" s="1"/>
      <c r="AC416" s="1"/>
      <c r="AD416" s="1"/>
      <c r="AE416" s="1"/>
      <c r="BV416" s="8"/>
    </row>
    <row r="417" spans="27:73" x14ac:dyDescent="0.25">
      <c r="AA417" s="1"/>
      <c r="AB417" s="1"/>
      <c r="AC417" s="1"/>
      <c r="AD417" s="1"/>
      <c r="AE417" s="1"/>
      <c r="BS417" s="14"/>
    </row>
    <row r="418" spans="27:73" x14ac:dyDescent="0.25">
      <c r="AA418" s="1"/>
      <c r="AB418" s="1"/>
      <c r="AC418" s="1"/>
      <c r="AD418" s="1"/>
      <c r="AE418" s="1"/>
    </row>
    <row r="419" spans="27:73" x14ac:dyDescent="0.25">
      <c r="AA419" s="1"/>
      <c r="AB419" s="1"/>
      <c r="AC419" s="1"/>
      <c r="AD419" s="1"/>
      <c r="AE419" s="1"/>
    </row>
    <row r="420" spans="27:73" x14ac:dyDescent="0.25">
      <c r="AA420" s="1"/>
      <c r="AB420" s="1"/>
      <c r="AC420" s="1"/>
      <c r="AD420" s="1"/>
      <c r="AE420" s="1"/>
    </row>
    <row r="421" spans="27:73" x14ac:dyDescent="0.25">
      <c r="AA421" s="1"/>
      <c r="AB421" s="1"/>
      <c r="AC421" s="1"/>
      <c r="AD421" s="1"/>
      <c r="AE421" s="1"/>
      <c r="BT421" s="14"/>
    </row>
    <row r="422" spans="27:73" x14ac:dyDescent="0.25">
      <c r="AA422" s="1"/>
      <c r="AB422" s="1"/>
      <c r="AC422" s="1"/>
      <c r="AD422" s="1"/>
      <c r="AE422" s="1"/>
      <c r="BS422" s="8"/>
      <c r="BU422" s="14"/>
    </row>
    <row r="423" spans="27:73" x14ac:dyDescent="0.25">
      <c r="AA423" s="1"/>
      <c r="AB423" s="1"/>
      <c r="AC423" s="1"/>
      <c r="AD423" s="1"/>
      <c r="AE423" s="1"/>
    </row>
    <row r="424" spans="27:73" x14ac:dyDescent="0.25">
      <c r="AA424" s="1"/>
      <c r="AB424" s="1"/>
      <c r="AC424" s="1"/>
      <c r="AD424" s="1"/>
      <c r="AE424" s="1"/>
    </row>
    <row r="425" spans="27:73" x14ac:dyDescent="0.25">
      <c r="AA425" s="1"/>
      <c r="AB425" s="1"/>
      <c r="AC425" s="1"/>
      <c r="AD425" s="1"/>
      <c r="AE425" s="1"/>
    </row>
    <row r="426" spans="27:73" x14ac:dyDescent="0.25">
      <c r="AA426" s="1"/>
      <c r="AB426" s="1"/>
      <c r="AC426" s="1"/>
      <c r="AD426" s="1"/>
      <c r="AE426" s="1"/>
      <c r="BT426" s="8"/>
    </row>
    <row r="427" spans="27:73" x14ac:dyDescent="0.25">
      <c r="AA427" s="1"/>
      <c r="AB427" s="1"/>
      <c r="AC427" s="1"/>
      <c r="AD427" s="1"/>
      <c r="AE427" s="1"/>
      <c r="BU427" s="8"/>
    </row>
    <row r="428" spans="27:73" x14ac:dyDescent="0.25">
      <c r="AA428" s="1"/>
      <c r="AB428" s="1"/>
      <c r="AC428" s="1"/>
      <c r="AD428" s="1"/>
      <c r="AE428" s="1"/>
    </row>
    <row r="429" spans="27:73" x14ac:dyDescent="0.25">
      <c r="AA429" s="1"/>
      <c r="AB429" s="1"/>
      <c r="AC429" s="1"/>
      <c r="AD429" s="1"/>
      <c r="AE429" s="1"/>
    </row>
    <row r="430" spans="27:73" x14ac:dyDescent="0.25">
      <c r="AA430" s="1"/>
      <c r="AB430" s="1"/>
      <c r="AC430" s="1"/>
      <c r="AD430" s="1"/>
      <c r="AE430" s="1"/>
    </row>
    <row r="431" spans="27:73" x14ac:dyDescent="0.25">
      <c r="AA431" s="1"/>
      <c r="AB431" s="1"/>
      <c r="AC431" s="1"/>
      <c r="AD431" s="1"/>
      <c r="AE431" s="1"/>
    </row>
    <row r="432" spans="27:73" x14ac:dyDescent="0.25">
      <c r="AA432" s="1"/>
      <c r="AB432" s="1"/>
      <c r="AC432" s="1"/>
      <c r="AD432" s="1"/>
      <c r="AE432" s="1"/>
    </row>
    <row r="433" spans="27:31" x14ac:dyDescent="0.25">
      <c r="AA433" s="1"/>
      <c r="AB433" s="1"/>
      <c r="AC433" s="1"/>
      <c r="AD433" s="1"/>
      <c r="AE433" s="1"/>
    </row>
    <row r="434" spans="27:31" x14ac:dyDescent="0.25">
      <c r="AA434" s="1"/>
      <c r="AB434" s="1"/>
      <c r="AC434" s="1"/>
      <c r="AD434" s="1"/>
      <c r="AE434" s="1"/>
    </row>
    <row r="435" spans="27:31" x14ac:dyDescent="0.25">
      <c r="AA435" s="1"/>
      <c r="AB435" s="1"/>
      <c r="AC435" s="1"/>
      <c r="AD435" s="1"/>
      <c r="AE435" s="1"/>
    </row>
    <row r="436" spans="27:31" x14ac:dyDescent="0.25">
      <c r="AA436" s="1"/>
      <c r="AB436" s="1"/>
      <c r="AC436" s="1"/>
      <c r="AD436" s="1"/>
      <c r="AE436" s="1"/>
    </row>
    <row r="437" spans="27:31" x14ac:dyDescent="0.25">
      <c r="AA437" s="1"/>
      <c r="AB437" s="1"/>
      <c r="AC437" s="1"/>
      <c r="AD437" s="1"/>
      <c r="AE437" s="1"/>
    </row>
    <row r="438" spans="27:31" x14ac:dyDescent="0.25">
      <c r="AA438" s="1"/>
      <c r="AB438" s="1"/>
      <c r="AC438" s="1"/>
      <c r="AD438" s="1"/>
      <c r="AE438" s="1"/>
    </row>
    <row r="439" spans="27:31" x14ac:dyDescent="0.25">
      <c r="AA439" s="1"/>
      <c r="AB439" s="1"/>
      <c r="AC439" s="1"/>
      <c r="AD439" s="1"/>
      <c r="AE439" s="1"/>
    </row>
    <row r="440" spans="27:31" x14ac:dyDescent="0.25">
      <c r="AA440" s="1"/>
      <c r="AB440" s="1"/>
      <c r="AC440" s="1"/>
      <c r="AD440" s="1"/>
      <c r="AE440" s="1"/>
    </row>
    <row r="441" spans="27:31" x14ac:dyDescent="0.25">
      <c r="AA441" s="1"/>
      <c r="AB441" s="1"/>
      <c r="AC441" s="1"/>
      <c r="AD441" s="1"/>
      <c r="AE441" s="1"/>
    </row>
    <row r="442" spans="27:31" x14ac:dyDescent="0.25">
      <c r="AA442" s="1"/>
      <c r="AB442" s="1"/>
      <c r="AC442" s="1"/>
      <c r="AD442" s="1"/>
      <c r="AE442" s="1"/>
    </row>
    <row r="443" spans="27:31" x14ac:dyDescent="0.25">
      <c r="AA443" s="1"/>
      <c r="AB443" s="1"/>
      <c r="AC443" s="1"/>
      <c r="AD443" s="1"/>
      <c r="AE443" s="1"/>
    </row>
    <row r="444" spans="27:31" x14ac:dyDescent="0.25">
      <c r="AA444" s="1"/>
      <c r="AB444" s="1"/>
      <c r="AC444" s="1"/>
      <c r="AD444" s="1"/>
      <c r="AE444" s="1"/>
    </row>
    <row r="445" spans="27:31" x14ac:dyDescent="0.25">
      <c r="AA445" s="1"/>
      <c r="AB445" s="1"/>
      <c r="AC445" s="1"/>
      <c r="AD445" s="1"/>
      <c r="AE445" s="1"/>
    </row>
    <row r="446" spans="27:31" x14ac:dyDescent="0.25">
      <c r="AA446" s="1"/>
      <c r="AB446" s="1"/>
      <c r="AC446" s="1"/>
      <c r="AD446" s="1"/>
      <c r="AE446" s="1"/>
    </row>
    <row r="447" spans="27:31" x14ac:dyDescent="0.25">
      <c r="AA447" s="1"/>
      <c r="AC447" s="1"/>
      <c r="AD447" s="1"/>
      <c r="AE447" s="1"/>
    </row>
    <row r="448" spans="27:31" x14ac:dyDescent="0.25">
      <c r="AA448" s="1"/>
      <c r="AE448" s="1"/>
    </row>
    <row r="449" spans="27:31" x14ac:dyDescent="0.25">
      <c r="AA449" s="1"/>
      <c r="AE449" s="1"/>
    </row>
    <row r="450" spans="27:31" x14ac:dyDescent="0.25">
      <c r="AA450" s="1"/>
      <c r="AE450" s="1"/>
    </row>
    <row r="451" spans="27:31" x14ac:dyDescent="0.25">
      <c r="AA451" s="1"/>
      <c r="AE451" s="1"/>
    </row>
    <row r="452" spans="27:31" x14ac:dyDescent="0.25">
      <c r="AA452" s="1"/>
      <c r="AE452" s="1"/>
    </row>
    <row r="453" spans="27:31" x14ac:dyDescent="0.25">
      <c r="AA453" s="1"/>
      <c r="AE453" s="1"/>
    </row>
    <row r="454" spans="27:31" x14ac:dyDescent="0.25">
      <c r="AA454" s="1"/>
      <c r="AE454" s="1"/>
    </row>
    <row r="480" spans="157:157" x14ac:dyDescent="0.25">
      <c r="FA480" s="1" t="s">
        <v>49</v>
      </c>
    </row>
    <row r="482" spans="28:157" x14ac:dyDescent="0.25">
      <c r="FA482" s="39" t="s">
        <v>50</v>
      </c>
    </row>
    <row r="483" spans="28:157" x14ac:dyDescent="0.25">
      <c r="FA483" s="39" t="s">
        <v>52</v>
      </c>
    </row>
    <row r="484" spans="28:157" x14ac:dyDescent="0.25">
      <c r="FA484" s="39" t="s">
        <v>60</v>
      </c>
    </row>
    <row r="485" spans="28:157" x14ac:dyDescent="0.25">
      <c r="FA485" s="39" t="s">
        <v>51</v>
      </c>
    </row>
    <row r="486" spans="28:157" x14ac:dyDescent="0.25">
      <c r="FA486" s="39" t="s">
        <v>61</v>
      </c>
    </row>
    <row r="487" spans="28:157" x14ac:dyDescent="0.25">
      <c r="FA487" s="39" t="s">
        <v>53</v>
      </c>
    </row>
    <row r="488" spans="28:157" x14ac:dyDescent="0.25">
      <c r="FA488" s="39" t="s">
        <v>54</v>
      </c>
    </row>
    <row r="489" spans="28:157" x14ac:dyDescent="0.25">
      <c r="FA489" s="39" t="s">
        <v>55</v>
      </c>
    </row>
    <row r="490" spans="28:157" x14ac:dyDescent="0.25">
      <c r="FA490" s="39" t="s">
        <v>56</v>
      </c>
    </row>
    <row r="491" spans="28:157" x14ac:dyDescent="0.25">
      <c r="FA491" s="39" t="s">
        <v>63</v>
      </c>
    </row>
    <row r="492" spans="28:157" x14ac:dyDescent="0.25">
      <c r="AB492" s="1"/>
      <c r="FA492" s="39" t="s">
        <v>64</v>
      </c>
    </row>
    <row r="493" spans="28:157" x14ac:dyDescent="0.25">
      <c r="AB493" s="1"/>
      <c r="AC493" s="1"/>
      <c r="AD493" s="1"/>
    </row>
    <row r="494" spans="28:157" x14ac:dyDescent="0.25">
      <c r="AB494" s="1"/>
      <c r="AC494" s="1"/>
      <c r="AD494" s="1"/>
      <c r="FA494" s="64"/>
    </row>
    <row r="495" spans="28:157" x14ac:dyDescent="0.25">
      <c r="AB495" s="1"/>
      <c r="AC495" s="1"/>
      <c r="AD495" s="1"/>
    </row>
    <row r="496" spans="28:157" x14ac:dyDescent="0.25">
      <c r="AB496" s="1"/>
      <c r="AC496" s="1"/>
      <c r="AD496" s="1"/>
    </row>
    <row r="497" spans="27:200" x14ac:dyDescent="0.25">
      <c r="AB497" s="1"/>
      <c r="AC497" s="1"/>
      <c r="AD497" s="1"/>
    </row>
    <row r="498" spans="27:200" x14ac:dyDescent="0.25">
      <c r="AB498" s="1"/>
      <c r="AC498" s="1"/>
      <c r="AD498" s="1"/>
      <c r="FA498" s="39" t="s">
        <v>71</v>
      </c>
    </row>
    <row r="499" spans="27:200" x14ac:dyDescent="0.25">
      <c r="AB499" s="1"/>
      <c r="AC499" s="1"/>
      <c r="AD499" s="1"/>
    </row>
    <row r="500" spans="27:200" x14ac:dyDescent="0.25">
      <c r="AA500" s="1"/>
      <c r="AB500" s="1"/>
      <c r="AC500" s="1"/>
      <c r="AD500" s="1"/>
      <c r="AE500" s="1"/>
      <c r="FA500" s="17"/>
      <c r="FB500" s="1" t="s">
        <v>10</v>
      </c>
    </row>
    <row r="501" spans="27:200" ht="15.75" thickBot="1" x14ac:dyDescent="0.3">
      <c r="AA501" s="1"/>
      <c r="AB501" s="1"/>
      <c r="AC501" s="1"/>
      <c r="AD501" s="1"/>
      <c r="AE501" s="1"/>
      <c r="FN501" s="17" t="s">
        <v>11</v>
      </c>
      <c r="FQ501" s="82" t="s">
        <v>78</v>
      </c>
      <c r="FT501" s="82" t="s">
        <v>77</v>
      </c>
    </row>
    <row r="502" spans="27:200" ht="16.5" thickBot="1" x14ac:dyDescent="0.3">
      <c r="AA502" s="1"/>
      <c r="AB502" s="1"/>
      <c r="AC502" s="1"/>
      <c r="AD502" s="1"/>
      <c r="AE502" s="1"/>
      <c r="FN502" s="84" t="s">
        <v>1</v>
      </c>
      <c r="FO502" s="85"/>
      <c r="FP502" s="86"/>
      <c r="FQ502" s="86"/>
      <c r="FR502" s="86"/>
      <c r="FS502" s="87" t="s">
        <v>91</v>
      </c>
      <c r="FT502" s="88"/>
      <c r="FU502" s="88"/>
      <c r="FV502" s="88"/>
      <c r="FW502" s="88"/>
      <c r="FX502" s="88"/>
      <c r="FY502" s="88"/>
      <c r="FZ502" s="89" t="s">
        <v>92</v>
      </c>
      <c r="GA502" s="90"/>
      <c r="GB502" s="90"/>
      <c r="GC502" s="90"/>
      <c r="GD502" s="91" t="s">
        <v>93</v>
      </c>
      <c r="GE502" s="92"/>
      <c r="GF502" s="92"/>
      <c r="GG502" s="92"/>
      <c r="GH502" s="92"/>
      <c r="GI502" s="92"/>
      <c r="GJ502" s="92"/>
      <c r="GK502" s="92"/>
      <c r="GL502" s="92"/>
      <c r="GM502" s="93"/>
    </row>
    <row r="503" spans="27:200" ht="144" customHeight="1" thickBot="1" x14ac:dyDescent="0.3">
      <c r="AA503" s="1"/>
      <c r="AB503" s="1"/>
      <c r="AC503" s="1"/>
      <c r="AD503" s="1"/>
      <c r="AE503" s="1"/>
      <c r="FA503" s="18" t="s">
        <v>12</v>
      </c>
      <c r="FB503" s="40" t="s">
        <v>57</v>
      </c>
      <c r="FC503" s="83" t="s">
        <v>78</v>
      </c>
      <c r="FD503" s="40" t="s">
        <v>62</v>
      </c>
      <c r="FN503" s="99" t="s">
        <v>94</v>
      </c>
      <c r="FO503" s="100" t="s">
        <v>95</v>
      </c>
      <c r="FP503" s="100" t="s">
        <v>96</v>
      </c>
      <c r="FQ503" s="101" t="s">
        <v>118</v>
      </c>
      <c r="FR503" s="102" t="s">
        <v>97</v>
      </c>
      <c r="FS503" s="103" t="s">
        <v>98</v>
      </c>
      <c r="FT503" s="104" t="s">
        <v>94</v>
      </c>
      <c r="FU503" s="104" t="s">
        <v>96</v>
      </c>
      <c r="FV503" s="105" t="s">
        <v>99</v>
      </c>
      <c r="FW503" s="105" t="s">
        <v>100</v>
      </c>
      <c r="FX503" s="104" t="s">
        <v>101</v>
      </c>
      <c r="FY503" s="106" t="s">
        <v>102</v>
      </c>
      <c r="FZ503" s="103" t="s">
        <v>3</v>
      </c>
      <c r="GA503" s="104" t="s">
        <v>103</v>
      </c>
      <c r="GB503" s="104" t="s">
        <v>104</v>
      </c>
      <c r="GC503" s="104" t="s">
        <v>105</v>
      </c>
      <c r="GD503" s="107" t="s">
        <v>106</v>
      </c>
      <c r="GE503" s="104" t="s">
        <v>107</v>
      </c>
      <c r="GF503" s="104" t="s">
        <v>108</v>
      </c>
      <c r="GG503" s="104" t="s">
        <v>109</v>
      </c>
      <c r="GH503" s="104" t="s">
        <v>110</v>
      </c>
      <c r="GI503" s="104" t="s">
        <v>111</v>
      </c>
      <c r="GJ503" s="104" t="s">
        <v>112</v>
      </c>
      <c r="GK503" s="104" t="s">
        <v>13</v>
      </c>
      <c r="GL503" s="104" t="s">
        <v>113</v>
      </c>
      <c r="GM503" s="104" t="s">
        <v>114</v>
      </c>
    </row>
    <row r="504" spans="27:200" x14ac:dyDescent="0.25">
      <c r="AA504" s="1"/>
      <c r="AB504" s="1"/>
      <c r="AC504" s="1"/>
      <c r="AD504" s="1"/>
      <c r="AE504" s="1"/>
      <c r="FA504" s="19"/>
      <c r="FB504" s="42" t="s">
        <v>14</v>
      </c>
      <c r="FC504" s="44" t="s">
        <v>15</v>
      </c>
      <c r="FD504" s="20"/>
      <c r="FE504" s="20" t="s">
        <v>16</v>
      </c>
      <c r="FN504" s="21" t="str">
        <f t="shared" ref="FN504:FN535" si="0">IF($GA504&lt;&gt;"",RolleEx_Steller_BKU &amp; "","")</f>
        <v/>
      </c>
      <c r="FO504" s="21" t="str">
        <f t="shared" ref="FO504:FO535" si="1">IF($GA504&lt;&gt;"",RolleEx_Steller_OE &amp; "","")</f>
        <v/>
      </c>
      <c r="FP504" s="21" t="str">
        <f t="shared" ref="FP504:FP535" si="2">IF($GA504&lt;&gt;"",RolleEx_Steller_Mail &amp; "","")</f>
        <v/>
      </c>
      <c r="FQ504" s="21"/>
      <c r="FR504" s="96" t="str">
        <f t="shared" ref="FR504:FR535" si="3">IF($GA504&lt;&gt;"",RolleEx_Steller_IKonflikt &amp; "","")</f>
        <v/>
      </c>
      <c r="FS504" s="21" t="str">
        <f t="shared" ref="FS504:FS535" si="4">IF($GA504&lt;&gt;"",RolleEx_FAFirma &amp; "","")</f>
        <v/>
      </c>
      <c r="FT504" s="21" t="str">
        <f t="shared" ref="FT504:FT535" si="5">IF($GA504&lt;&gt;"",RolleEx_Anwender_BKUName &amp; "","")</f>
        <v/>
      </c>
      <c r="FU504" s="21" t="str">
        <f t="shared" ref="FU504:FU535" si="6">IF($GA504&lt;&gt;"",RolleEx_Anwender_Mail &amp; "","")</f>
        <v/>
      </c>
      <c r="FV504" s="21" t="str">
        <f t="shared" ref="FV504:FV535" si="7">IF($GA504&lt;&gt;"",Anwender_OE &amp; "","")</f>
        <v/>
      </c>
      <c r="FW504" s="98" t="str">
        <f t="shared" ref="FW504:FW535" si="8">IF($GA504&lt;&gt;"",Anwender_Telefon,"")</f>
        <v/>
      </c>
      <c r="FX504" s="21" t="e">
        <f t="shared" ref="FX504:FX535" si="9">IF(AND($GA504&lt;&gt;"",Lizenzservicenummer&gt;0),Lizenzservicenummer,"")</f>
        <v>#NAME?</v>
      </c>
      <c r="FY504" s="97" t="e">
        <f t="shared" ref="FY504:FY535" si="10">IF(AND($GA504&lt;&gt;"",Lizenz_Ende_Datum&gt;DATE(1900,1,1)),Lizenz_Ende_Datum,"")</f>
        <v>#NAME?</v>
      </c>
      <c r="FZ504" s="21" t="str">
        <f t="shared" ref="FZ504:FZ535" si="11">IF($GA504&lt;&gt;"",Antragstyp &amp; "","")</f>
        <v/>
      </c>
      <c r="GA504" s="22" t="str">
        <f>IFERROR(INDEX(Projekte[iTWO],_xlfn.AGGREGATE(15,6,(ROW(Projekte[iTWO])-64)/(--(SEARCH("",Projekte[iTWO])&gt;0)),ROW()-503),1),"")</f>
        <v/>
      </c>
      <c r="GB504" s="21" t="str">
        <f t="shared" ref="GB504:GB535" si="12">IF($GA504&lt;&gt;"",RolleEx_Rolle &amp; "","")</f>
        <v/>
      </c>
      <c r="GC504" s="21"/>
      <c r="GD504" s="21"/>
      <c r="GE504" s="21"/>
      <c r="GF504" s="21"/>
      <c r="GG504" s="21"/>
      <c r="GH504" s="21"/>
      <c r="GI504" s="21"/>
      <c r="GJ504" s="97"/>
      <c r="GK504" s="21"/>
      <c r="GL504" s="21"/>
      <c r="GM504" s="21"/>
      <c r="GO504" s="94"/>
      <c r="GP504" s="94"/>
      <c r="GQ504" s="94"/>
      <c r="GR504" s="94"/>
    </row>
    <row r="505" spans="27:200" x14ac:dyDescent="0.25">
      <c r="AA505" s="1"/>
      <c r="AB505" s="1"/>
      <c r="AC505" s="1"/>
      <c r="AD505" s="1"/>
      <c r="AE505" s="1"/>
      <c r="FA505" s="20" t="s">
        <v>17</v>
      </c>
      <c r="FB505" s="51" t="s">
        <v>18</v>
      </c>
      <c r="FC505" s="45"/>
      <c r="FD505" s="46" t="s">
        <v>19</v>
      </c>
      <c r="FE505" s="46" t="str">
        <f>IF(Antragstyp&lt;&gt;"","IO","NIO")</f>
        <v>NIO</v>
      </c>
      <c r="FN505" s="21" t="str">
        <f t="shared" si="0"/>
        <v/>
      </c>
      <c r="FO505" s="21" t="str">
        <f t="shared" si="1"/>
        <v/>
      </c>
      <c r="FP505" s="21" t="str">
        <f t="shared" si="2"/>
        <v/>
      </c>
      <c r="FQ505" s="21"/>
      <c r="FR505" s="96" t="str">
        <f t="shared" si="3"/>
        <v/>
      </c>
      <c r="FS505" s="21" t="str">
        <f t="shared" si="4"/>
        <v/>
      </c>
      <c r="FT505" s="21" t="str">
        <f t="shared" si="5"/>
        <v/>
      </c>
      <c r="FU505" s="21" t="str">
        <f t="shared" si="6"/>
        <v/>
      </c>
      <c r="FV505" s="21" t="str">
        <f t="shared" si="7"/>
        <v/>
      </c>
      <c r="FW505" s="98" t="str">
        <f t="shared" si="8"/>
        <v/>
      </c>
      <c r="FX505" s="21" t="e">
        <f t="shared" si="9"/>
        <v>#NAME?</v>
      </c>
      <c r="FY505" s="97" t="e">
        <f t="shared" si="10"/>
        <v>#NAME?</v>
      </c>
      <c r="FZ505" s="21" t="str">
        <f t="shared" si="11"/>
        <v/>
      </c>
      <c r="GA505" s="22" t="str">
        <f>IFERROR(INDEX(Projekte[iTWO],_xlfn.AGGREGATE(15,6,(ROW(Projekte[iTWO])-64)/(--(SEARCH("",Projekte[iTWO])&gt;0)),ROW()-503),1),"")</f>
        <v/>
      </c>
      <c r="GB505" s="21" t="str">
        <f t="shared" si="12"/>
        <v/>
      </c>
      <c r="GC505" s="21"/>
      <c r="GD505" s="21"/>
      <c r="GE505" s="21"/>
      <c r="GF505" s="21"/>
      <c r="GG505" s="21"/>
      <c r="GH505" s="21"/>
      <c r="GI505" s="21"/>
      <c r="GJ505" s="97"/>
      <c r="GK505" s="21"/>
      <c r="GL505" s="21"/>
      <c r="GM505" s="21"/>
      <c r="GO505" s="94"/>
      <c r="GP505" s="94"/>
      <c r="GQ505" s="94"/>
      <c r="GR505" s="94"/>
    </row>
    <row r="506" spans="27:200" x14ac:dyDescent="0.25">
      <c r="AA506" s="1"/>
      <c r="AB506" s="1"/>
      <c r="AC506" s="1"/>
      <c r="AD506" s="1"/>
      <c r="AE506" s="1"/>
      <c r="FA506" s="20" t="s">
        <v>20</v>
      </c>
      <c r="FB506" s="42" t="e">
        <f>LEN(RolleEx_Steller_Mail)&gt;=6</f>
        <v>#NAME?</v>
      </c>
      <c r="FC506" s="44" t="e">
        <f>LEN(RolleEx_Anwender_Mail)&gt;=6</f>
        <v>#NAME?</v>
      </c>
      <c r="FD506" s="48" t="s">
        <v>614</v>
      </c>
      <c r="FE506" s="48" t="str">
        <f>IF(NOT(RolleEx_Steller_IKonflikt=""),"IO","NIO")</f>
        <v>NIO</v>
      </c>
      <c r="FN506" s="21" t="str">
        <f t="shared" si="0"/>
        <v/>
      </c>
      <c r="FO506" s="21" t="str">
        <f t="shared" si="1"/>
        <v/>
      </c>
      <c r="FP506" s="21" t="str">
        <f t="shared" si="2"/>
        <v/>
      </c>
      <c r="FQ506" s="21"/>
      <c r="FR506" s="96" t="str">
        <f t="shared" si="3"/>
        <v/>
      </c>
      <c r="FS506" s="21" t="str">
        <f t="shared" si="4"/>
        <v/>
      </c>
      <c r="FT506" s="21" t="str">
        <f t="shared" si="5"/>
        <v/>
      </c>
      <c r="FU506" s="21" t="str">
        <f t="shared" si="6"/>
        <v/>
      </c>
      <c r="FV506" s="21" t="str">
        <f t="shared" si="7"/>
        <v/>
      </c>
      <c r="FW506" s="98" t="str">
        <f t="shared" si="8"/>
        <v/>
      </c>
      <c r="FX506" s="21" t="e">
        <f t="shared" si="9"/>
        <v>#NAME?</v>
      </c>
      <c r="FY506" s="97" t="e">
        <f t="shared" si="10"/>
        <v>#NAME?</v>
      </c>
      <c r="FZ506" s="21" t="str">
        <f t="shared" si="11"/>
        <v/>
      </c>
      <c r="GA506" s="22" t="str">
        <f>IFERROR(INDEX(Projekte[iTWO],_xlfn.AGGREGATE(15,6,(ROW(Projekte[iTWO])-64)/(--(SEARCH("",Projekte[iTWO])&gt;0)),ROW()-503),1),"")</f>
        <v/>
      </c>
      <c r="GB506" s="21" t="str">
        <f t="shared" si="12"/>
        <v/>
      </c>
      <c r="GC506" s="21"/>
      <c r="GD506" s="21"/>
      <c r="GE506" s="21"/>
      <c r="GF506" s="21"/>
      <c r="GG506" s="21"/>
      <c r="GH506" s="21"/>
      <c r="GI506" s="21"/>
      <c r="GJ506" s="97"/>
      <c r="GK506" s="21"/>
      <c r="GL506" s="21"/>
      <c r="GM506" s="21"/>
      <c r="GO506" s="94"/>
      <c r="GP506" s="94"/>
      <c r="GQ506" s="94"/>
      <c r="GR506" s="94"/>
    </row>
    <row r="507" spans="27:200" x14ac:dyDescent="0.25">
      <c r="AA507" s="1"/>
      <c r="AB507" s="1"/>
      <c r="AC507" s="1"/>
      <c r="AD507" s="1"/>
      <c r="AE507" s="1"/>
      <c r="FA507" s="20" t="s">
        <v>21</v>
      </c>
      <c r="FB507" s="42" t="e">
        <f>LEN(RolleEx_Steller_Mail)&lt;=254</f>
        <v>#NAME?</v>
      </c>
      <c r="FC507" s="44" t="e">
        <f>LEN(RolleEx_Anwender_Mail)&lt;=254</f>
        <v>#NAME?</v>
      </c>
      <c r="FD507" s="46" t="s">
        <v>22</v>
      </c>
      <c r="FE507" s="46"/>
      <c r="FN507" s="21" t="str">
        <f t="shared" si="0"/>
        <v/>
      </c>
      <c r="FO507" s="21" t="str">
        <f t="shared" si="1"/>
        <v/>
      </c>
      <c r="FP507" s="21" t="str">
        <f t="shared" si="2"/>
        <v/>
      </c>
      <c r="FQ507" s="21"/>
      <c r="FR507" s="96" t="str">
        <f t="shared" si="3"/>
        <v/>
      </c>
      <c r="FS507" s="21" t="str">
        <f t="shared" si="4"/>
        <v/>
      </c>
      <c r="FT507" s="21" t="str">
        <f t="shared" si="5"/>
        <v/>
      </c>
      <c r="FU507" s="21" t="str">
        <f t="shared" si="6"/>
        <v/>
      </c>
      <c r="FV507" s="21" t="str">
        <f t="shared" si="7"/>
        <v/>
      </c>
      <c r="FW507" s="98" t="str">
        <f t="shared" si="8"/>
        <v/>
      </c>
      <c r="FX507" s="21" t="e">
        <f t="shared" si="9"/>
        <v>#NAME?</v>
      </c>
      <c r="FY507" s="97" t="e">
        <f t="shared" si="10"/>
        <v>#NAME?</v>
      </c>
      <c r="FZ507" s="21" t="str">
        <f t="shared" si="11"/>
        <v/>
      </c>
      <c r="GA507" s="22" t="str">
        <f>IFERROR(INDEX(Projekte[iTWO],_xlfn.AGGREGATE(15,6,(ROW(Projekte[iTWO])-64)/(--(SEARCH("",Projekte[iTWO])&gt;0)),ROW()-503),1),"")</f>
        <v/>
      </c>
      <c r="GB507" s="21" t="str">
        <f t="shared" si="12"/>
        <v/>
      </c>
      <c r="GC507" s="21"/>
      <c r="GD507" s="21"/>
      <c r="GE507" s="21"/>
      <c r="GF507" s="21"/>
      <c r="GG507" s="21"/>
      <c r="GH507" s="21"/>
      <c r="GI507" s="21"/>
      <c r="GJ507" s="97"/>
      <c r="GK507" s="21"/>
      <c r="GL507" s="21"/>
      <c r="GM507" s="21"/>
      <c r="GO507" s="94"/>
      <c r="GP507" s="94"/>
      <c r="GQ507" s="94"/>
      <c r="GR507" s="94"/>
    </row>
    <row r="508" spans="27:200" x14ac:dyDescent="0.25">
      <c r="AA508" s="1"/>
      <c r="AB508" s="1"/>
      <c r="AC508" s="1"/>
      <c r="AD508" s="1"/>
      <c r="AE508" s="1"/>
      <c r="FA508" s="23" t="s">
        <v>23</v>
      </c>
      <c r="FB508" s="42" t="b">
        <f>ISNUMBER(FIND("@",RolleEx_Steller_Mail))</f>
        <v>0</v>
      </c>
      <c r="FC508" s="44" t="b">
        <f>ISNUMBER(FIND("@",RolleEx_Anwender_Mail))</f>
        <v>0</v>
      </c>
      <c r="FD508" s="48" t="s">
        <v>87</v>
      </c>
      <c r="FE508" s="48"/>
      <c r="FN508" s="21" t="str">
        <f t="shared" si="0"/>
        <v/>
      </c>
      <c r="FO508" s="21" t="str">
        <f t="shared" si="1"/>
        <v/>
      </c>
      <c r="FP508" s="21" t="str">
        <f t="shared" si="2"/>
        <v/>
      </c>
      <c r="FQ508" s="21"/>
      <c r="FR508" s="96" t="str">
        <f t="shared" si="3"/>
        <v/>
      </c>
      <c r="FS508" s="21" t="str">
        <f t="shared" si="4"/>
        <v/>
      </c>
      <c r="FT508" s="21" t="str">
        <f t="shared" si="5"/>
        <v/>
      </c>
      <c r="FU508" s="21" t="str">
        <f t="shared" si="6"/>
        <v/>
      </c>
      <c r="FV508" s="21" t="str">
        <f t="shared" si="7"/>
        <v/>
      </c>
      <c r="FW508" s="98" t="str">
        <f t="shared" si="8"/>
        <v/>
      </c>
      <c r="FX508" s="21" t="e">
        <f t="shared" si="9"/>
        <v>#NAME?</v>
      </c>
      <c r="FY508" s="97" t="e">
        <f t="shared" si="10"/>
        <v>#NAME?</v>
      </c>
      <c r="FZ508" s="21" t="str">
        <f t="shared" si="11"/>
        <v/>
      </c>
      <c r="GA508" s="95" t="str">
        <f>IFERROR(INDEX(Projekte[iTWO],_xlfn.AGGREGATE(15,6,(ROW(Projekte[iTWO])-64)/(--(SEARCH("",Projekte[iTWO])&gt;0)),ROW()-503),1),"")</f>
        <v/>
      </c>
      <c r="GB508" s="21" t="str">
        <f t="shared" si="12"/>
        <v/>
      </c>
      <c r="GC508" s="21"/>
      <c r="GD508" s="21"/>
      <c r="GE508" s="21"/>
      <c r="GF508" s="21"/>
      <c r="GG508" s="21"/>
      <c r="GH508" s="21"/>
      <c r="GI508" s="21"/>
      <c r="GJ508" s="97"/>
      <c r="GK508" s="21"/>
      <c r="GL508" s="21"/>
      <c r="GM508" s="21"/>
      <c r="GO508" s="94"/>
      <c r="GP508" s="94"/>
      <c r="GQ508" s="94"/>
      <c r="GR508" s="94"/>
    </row>
    <row r="509" spans="27:200" x14ac:dyDescent="0.25">
      <c r="AA509" s="1"/>
      <c r="AB509" s="1"/>
      <c r="AC509" s="1"/>
      <c r="AD509" s="1"/>
      <c r="AE509" s="1"/>
      <c r="FA509" s="23" t="s">
        <v>24</v>
      </c>
      <c r="FB509" s="42" t="e">
        <f>AND(LEFT(RolleEx_Steller_Mail,1)&lt;&gt;"@",RIGHT(RolleEx_Steller_Mail,1)&lt;&gt;"@")</f>
        <v>#NAME?</v>
      </c>
      <c r="FC509" s="44" t="e">
        <f>AND(LEFT(RolleEx_Anwender_Mail,1)&lt;&gt;"@",RIGHT(RolleEx_Anwender_Mail,1)&lt;&gt;"@")</f>
        <v>#NAME?</v>
      </c>
      <c r="FD509" s="46" t="s">
        <v>86</v>
      </c>
      <c r="FE509" s="46"/>
      <c r="FF509" s="1" t="s">
        <v>80</v>
      </c>
      <c r="FN509" s="21" t="str">
        <f t="shared" si="0"/>
        <v/>
      </c>
      <c r="FO509" s="21" t="str">
        <f t="shared" si="1"/>
        <v/>
      </c>
      <c r="FP509" s="21" t="str">
        <f t="shared" si="2"/>
        <v/>
      </c>
      <c r="FQ509" s="21"/>
      <c r="FR509" s="96" t="str">
        <f t="shared" si="3"/>
        <v/>
      </c>
      <c r="FS509" s="21" t="str">
        <f t="shared" si="4"/>
        <v/>
      </c>
      <c r="FT509" s="21" t="str">
        <f t="shared" si="5"/>
        <v/>
      </c>
      <c r="FU509" s="21" t="str">
        <f t="shared" si="6"/>
        <v/>
      </c>
      <c r="FV509" s="21" t="str">
        <f t="shared" si="7"/>
        <v/>
      </c>
      <c r="FW509" s="98" t="str">
        <f t="shared" si="8"/>
        <v/>
      </c>
      <c r="FX509" s="21" t="e">
        <f t="shared" si="9"/>
        <v>#NAME?</v>
      </c>
      <c r="FY509" s="97" t="e">
        <f t="shared" si="10"/>
        <v>#NAME?</v>
      </c>
      <c r="FZ509" s="21" t="str">
        <f t="shared" si="11"/>
        <v/>
      </c>
      <c r="GA509" s="22" t="str">
        <f>IFERROR(INDEX(Projekte[iTWO],_xlfn.AGGREGATE(15,6,(ROW(Projekte[iTWO])-64)/(--(SEARCH("",Projekte[iTWO])&gt;0)),ROW()-503),1),"")</f>
        <v/>
      </c>
      <c r="GB509" s="21" t="str">
        <f t="shared" si="12"/>
        <v/>
      </c>
      <c r="GC509" s="21"/>
      <c r="GD509" s="21"/>
      <c r="GE509" s="21"/>
      <c r="GF509" s="21"/>
      <c r="GG509" s="21"/>
      <c r="GH509" s="21"/>
      <c r="GI509" s="21"/>
      <c r="GJ509" s="97"/>
      <c r="GK509" s="21"/>
      <c r="GL509" s="21"/>
      <c r="GM509" s="21"/>
      <c r="GO509" s="94"/>
      <c r="GP509" s="94"/>
      <c r="GQ509" s="94"/>
      <c r="GR509" s="94"/>
    </row>
    <row r="510" spans="27:200" x14ac:dyDescent="0.25">
      <c r="AA510" s="1"/>
      <c r="AB510" s="1"/>
      <c r="AC510" s="1"/>
      <c r="AD510" s="1"/>
      <c r="AE510" s="1"/>
      <c r="FA510" s="23" t="s">
        <v>25</v>
      </c>
      <c r="FB510" s="42" t="e">
        <f>AND(LEFT(RolleEx_Steller_Mail,1)&lt;&gt;".",RIGHT(RolleEx_Steller_Mail,1)&lt;&gt;".")</f>
        <v>#NAME?</v>
      </c>
      <c r="FC510" s="44" t="e">
        <f>AND(LEFT(RolleEx_Anwender_Mail,1)&lt;&gt;".",RIGHT(RolleEx_Anwender_Mail,1)&lt;&gt;".")</f>
        <v>#NAME?</v>
      </c>
      <c r="FD510" s="48" t="s">
        <v>88</v>
      </c>
      <c r="FE510" s="48"/>
      <c r="FN510" s="21" t="str">
        <f t="shared" si="0"/>
        <v/>
      </c>
      <c r="FO510" s="21" t="str">
        <f t="shared" si="1"/>
        <v/>
      </c>
      <c r="FP510" s="21" t="str">
        <f t="shared" si="2"/>
        <v/>
      </c>
      <c r="FQ510" s="21"/>
      <c r="FR510" s="96" t="str">
        <f t="shared" si="3"/>
        <v/>
      </c>
      <c r="FS510" s="21" t="str">
        <f t="shared" si="4"/>
        <v/>
      </c>
      <c r="FT510" s="21" t="str">
        <f t="shared" si="5"/>
        <v/>
      </c>
      <c r="FU510" s="21" t="str">
        <f t="shared" si="6"/>
        <v/>
      </c>
      <c r="FV510" s="21" t="str">
        <f t="shared" si="7"/>
        <v/>
      </c>
      <c r="FW510" s="98" t="str">
        <f t="shared" si="8"/>
        <v/>
      </c>
      <c r="FX510" s="21" t="e">
        <f t="shared" si="9"/>
        <v>#NAME?</v>
      </c>
      <c r="FY510" s="97" t="e">
        <f t="shared" si="10"/>
        <v>#NAME?</v>
      </c>
      <c r="FZ510" s="21" t="str">
        <f t="shared" si="11"/>
        <v/>
      </c>
      <c r="GA510" s="22" t="str">
        <f>IFERROR(INDEX(Projekte[iTWO],_xlfn.AGGREGATE(15,6,(ROW(Projekte[iTWO])-64)/(--(SEARCH("",Projekte[iTWO])&gt;0)),ROW()-503),1),"")</f>
        <v/>
      </c>
      <c r="GB510" s="21" t="str">
        <f t="shared" si="12"/>
        <v/>
      </c>
      <c r="GC510" s="21"/>
      <c r="GD510" s="21"/>
      <c r="GE510" s="21"/>
      <c r="GF510" s="21"/>
      <c r="GG510" s="21"/>
      <c r="GH510" s="21"/>
      <c r="GI510" s="21"/>
      <c r="GJ510" s="97"/>
      <c r="GK510" s="21"/>
      <c r="GL510" s="21"/>
      <c r="GM510" s="21"/>
      <c r="GO510" s="94"/>
      <c r="GP510" s="94"/>
      <c r="GQ510" s="94"/>
      <c r="GR510" s="94"/>
    </row>
    <row r="511" spans="27:200" x14ac:dyDescent="0.25">
      <c r="AA511" s="1"/>
      <c r="AB511" s="1"/>
      <c r="AC511" s="1"/>
      <c r="AD511" s="1"/>
      <c r="AE511" s="1"/>
      <c r="FA511" s="23" t="s">
        <v>26</v>
      </c>
      <c r="FB511" s="42" t="b">
        <f>ISNUMBER(FIND(".",RolleEx_Steller_Mail,FIND("@",RolleEx_Steller_Mail)+2))</f>
        <v>0</v>
      </c>
      <c r="FC511" s="44" t="b">
        <f>ISNUMBER(FIND(".",RolleEx_Anwender_Mail,FIND("@",RolleEx_Anwender_Mail)+2))</f>
        <v>0</v>
      </c>
      <c r="FD511" s="48" t="s">
        <v>89</v>
      </c>
      <c r="FE511" s="48" t="s">
        <v>621</v>
      </c>
      <c r="FF511" s="1" t="s">
        <v>81</v>
      </c>
      <c r="FN511" s="21" t="str">
        <f t="shared" si="0"/>
        <v/>
      </c>
      <c r="FO511" s="21" t="str">
        <f t="shared" si="1"/>
        <v/>
      </c>
      <c r="FP511" s="21" t="str">
        <f t="shared" si="2"/>
        <v/>
      </c>
      <c r="FQ511" s="21"/>
      <c r="FR511" s="96" t="str">
        <f t="shared" si="3"/>
        <v/>
      </c>
      <c r="FS511" s="21" t="str">
        <f t="shared" si="4"/>
        <v/>
      </c>
      <c r="FT511" s="21" t="str">
        <f t="shared" si="5"/>
        <v/>
      </c>
      <c r="FU511" s="21" t="str">
        <f t="shared" si="6"/>
        <v/>
      </c>
      <c r="FV511" s="21" t="str">
        <f t="shared" si="7"/>
        <v/>
      </c>
      <c r="FW511" s="98" t="str">
        <f t="shared" si="8"/>
        <v/>
      </c>
      <c r="FX511" s="21" t="e">
        <f t="shared" si="9"/>
        <v>#NAME?</v>
      </c>
      <c r="FY511" s="97" t="e">
        <f t="shared" si="10"/>
        <v>#NAME?</v>
      </c>
      <c r="FZ511" s="21" t="str">
        <f t="shared" si="11"/>
        <v/>
      </c>
      <c r="GA511" s="22" t="str">
        <f>IFERROR(INDEX(Projekte[iTWO],_xlfn.AGGREGATE(15,6,(ROW(Projekte[iTWO])-64)/(--(SEARCH("",Projekte[iTWO])&gt;0)),ROW()-503),1),"")</f>
        <v/>
      </c>
      <c r="GB511" s="21" t="str">
        <f t="shared" si="12"/>
        <v/>
      </c>
      <c r="GC511" s="21"/>
      <c r="GD511" s="21"/>
      <c r="GE511" s="21"/>
      <c r="GF511" s="21"/>
      <c r="GG511" s="21"/>
      <c r="GH511" s="21"/>
      <c r="GI511" s="21"/>
      <c r="GJ511" s="97"/>
      <c r="GK511" s="21"/>
      <c r="GL511" s="21"/>
      <c r="GM511" s="21"/>
      <c r="GO511" s="94"/>
      <c r="GP511" s="94"/>
      <c r="GQ511" s="94"/>
      <c r="GR511" s="94"/>
    </row>
    <row r="512" spans="27:200" x14ac:dyDescent="0.25">
      <c r="AA512" s="1"/>
      <c r="AB512" s="1"/>
      <c r="AC512" s="1"/>
      <c r="AD512" s="1"/>
      <c r="AE512" s="1"/>
      <c r="FA512" s="20" t="s">
        <v>27</v>
      </c>
      <c r="FB512" s="42" t="b">
        <f>IF(ISERROR(AND(FIND("@",RolleEx_Steller_Mail)&gt;=1)),FALSE,AND(FIND("@",RolleEx_Steller_Mail)&gt;=1))</f>
        <v>0</v>
      </c>
      <c r="FC512" s="44" t="b">
        <f>IF(ISERROR(AND(FIND("@",RolleEx_Anwender_Mail)&gt;=1)),FALSE,AND(FIND("@",RolleEx_Anwender_Mail)&gt;=1))</f>
        <v>0</v>
      </c>
      <c r="FD512" s="50" t="s">
        <v>90</v>
      </c>
      <c r="FE512" s="48" t="s">
        <v>621</v>
      </c>
      <c r="FF512" s="1" t="s">
        <v>82</v>
      </c>
      <c r="FN512" s="21" t="str">
        <f t="shared" si="0"/>
        <v/>
      </c>
      <c r="FO512" s="21" t="str">
        <f t="shared" si="1"/>
        <v/>
      </c>
      <c r="FP512" s="21" t="str">
        <f t="shared" si="2"/>
        <v/>
      </c>
      <c r="FQ512" s="21"/>
      <c r="FR512" s="96" t="str">
        <f t="shared" si="3"/>
        <v/>
      </c>
      <c r="FS512" s="21" t="str">
        <f t="shared" si="4"/>
        <v/>
      </c>
      <c r="FT512" s="21" t="str">
        <f t="shared" si="5"/>
        <v/>
      </c>
      <c r="FU512" s="21" t="str">
        <f t="shared" si="6"/>
        <v/>
      </c>
      <c r="FV512" s="21" t="str">
        <f t="shared" si="7"/>
        <v/>
      </c>
      <c r="FW512" s="98" t="str">
        <f t="shared" si="8"/>
        <v/>
      </c>
      <c r="FX512" s="21" t="e">
        <f t="shared" si="9"/>
        <v>#NAME?</v>
      </c>
      <c r="FY512" s="97" t="e">
        <f t="shared" si="10"/>
        <v>#NAME?</v>
      </c>
      <c r="FZ512" s="21" t="str">
        <f t="shared" si="11"/>
        <v/>
      </c>
      <c r="GA512" s="22" t="str">
        <f>IFERROR(INDEX(Projekte[iTWO],_xlfn.AGGREGATE(15,6,(ROW(Projekte[iTWO])-64)/(--(SEARCH("",Projekte[iTWO])&gt;0)),ROW()-503),1),"")</f>
        <v/>
      </c>
      <c r="GB512" s="21" t="str">
        <f t="shared" si="12"/>
        <v/>
      </c>
      <c r="GC512" s="21"/>
      <c r="GD512" s="21"/>
      <c r="GE512" s="21"/>
      <c r="GF512" s="21"/>
      <c r="GG512" s="21"/>
      <c r="GH512" s="21"/>
      <c r="GI512" s="21"/>
      <c r="GJ512" s="97"/>
      <c r="GK512" s="21"/>
      <c r="GL512" s="21"/>
      <c r="GM512" s="21"/>
      <c r="GO512" s="94"/>
      <c r="GP512" s="94"/>
      <c r="GQ512" s="94"/>
      <c r="GR512" s="94"/>
    </row>
    <row r="513" spans="27:200" x14ac:dyDescent="0.25">
      <c r="AA513" s="1"/>
      <c r="AB513" s="1"/>
      <c r="AC513" s="1"/>
      <c r="AD513" s="1"/>
      <c r="AE513" s="1"/>
      <c r="FA513" s="20" t="s">
        <v>28</v>
      </c>
      <c r="FB513" s="42" t="b">
        <f>IF(ISERROR(AND(FIND("@",RolleEx_Steller_Mail)&lt;=65)),FALSE,AND(FIND("@",RolleEx_Steller_Mail)&lt;=65))</f>
        <v>0</v>
      </c>
      <c r="FC513" s="44" t="b">
        <f>IF(ISERROR(AND(FIND("@",RolleEx_Anwender_Mail)&lt;=65)),FALSE,AND(FIND("@",RolleEx_Anwender_Mail)&lt;=65))</f>
        <v>0</v>
      </c>
      <c r="FD513" s="49"/>
      <c r="FE513" s="49"/>
      <c r="FF513" s="1" t="s">
        <v>83</v>
      </c>
      <c r="FN513" s="21" t="str">
        <f t="shared" si="0"/>
        <v/>
      </c>
      <c r="FO513" s="21" t="str">
        <f t="shared" si="1"/>
        <v/>
      </c>
      <c r="FP513" s="21" t="str">
        <f t="shared" si="2"/>
        <v/>
      </c>
      <c r="FQ513" s="21"/>
      <c r="FR513" s="96" t="str">
        <f t="shared" si="3"/>
        <v/>
      </c>
      <c r="FS513" s="21" t="str">
        <f t="shared" si="4"/>
        <v/>
      </c>
      <c r="FT513" s="21" t="str">
        <f t="shared" si="5"/>
        <v/>
      </c>
      <c r="FU513" s="21" t="str">
        <f t="shared" si="6"/>
        <v/>
      </c>
      <c r="FV513" s="21" t="str">
        <f t="shared" si="7"/>
        <v/>
      </c>
      <c r="FW513" s="98" t="str">
        <f t="shared" si="8"/>
        <v/>
      </c>
      <c r="FX513" s="21" t="e">
        <f t="shared" si="9"/>
        <v>#NAME?</v>
      </c>
      <c r="FY513" s="97" t="e">
        <f t="shared" si="10"/>
        <v>#NAME?</v>
      </c>
      <c r="FZ513" s="21" t="str">
        <f t="shared" si="11"/>
        <v/>
      </c>
      <c r="GA513" s="22" t="str">
        <f>IFERROR(INDEX(Projekte[iTWO],_xlfn.AGGREGATE(15,6,(ROW(Projekte[iTWO])-64)/(--(SEARCH("",Projekte[iTWO])&gt;0)),ROW()-503),1),"")</f>
        <v/>
      </c>
      <c r="GB513" s="21" t="str">
        <f t="shared" si="12"/>
        <v/>
      </c>
      <c r="GC513" s="21"/>
      <c r="GD513" s="21"/>
      <c r="GE513" s="21"/>
      <c r="GF513" s="21"/>
      <c r="GG513" s="21"/>
      <c r="GH513" s="21"/>
      <c r="GI513" s="21"/>
      <c r="GJ513" s="97"/>
      <c r="GK513" s="21"/>
      <c r="GL513" s="21"/>
      <c r="GM513" s="21"/>
      <c r="GO513" s="94"/>
      <c r="GP513" s="94"/>
      <c r="GQ513" s="94"/>
      <c r="GR513" s="94"/>
    </row>
    <row r="514" spans="27:200" x14ac:dyDescent="0.25">
      <c r="AA514" s="1"/>
      <c r="AB514" s="1"/>
      <c r="AC514" s="1"/>
      <c r="AD514" s="1"/>
      <c r="AE514" s="1"/>
      <c r="FA514" s="20" t="s">
        <v>29</v>
      </c>
      <c r="FB514" s="42" t="b">
        <f>IF(ISERROR(LEN(RolleEx_Steller_Mail)-FIND(CHAR(8),SUBSTITUTE(RolleEx_Steller_Mail,".",CHAR(8),LEN(RolleEx_Steller_Mail)-LEN(SUBSTITUTE(RolleEx_Steller_Mail,".",""))))&gt;=2),FALSE,LEN(RolleEx_Steller_Mail)-FIND(CHAR(8),SUBSTITUTE(RolleEx_Steller_Mail,".",CHAR(8),LEN(RolleEx_Steller_Mail)-LEN(SUBSTITUTE(RolleEx_Steller_Mail,".",""))))&gt;=2)</f>
        <v>0</v>
      </c>
      <c r="FC514" s="44" t="b">
        <f>IF(ISERROR(LEN(RolleEx_Anwender_Mail)-FIND(CHAR(8),SUBSTITUTE(RolleEx_Anwender_Mail,".",CHAR(8),LEN(RolleEx_Anwender_Mail)-LEN(SUBSTITUTE(RolleEx_Anwender_Mail,".",""))))&gt;=2),FALSE,LEN(RolleEx_Anwender_Mail)-FIND(CHAR(8),SUBSTITUTE(RolleEx_Anwender_Mail,".",CHAR(8),LEN(RolleEx_Anwender_Mail)-LEN(SUBSTITUTE(RolleEx_Anwender_Mail,".",""))))&gt;=2)</f>
        <v>0</v>
      </c>
      <c r="FD514" s="48" t="s">
        <v>30</v>
      </c>
      <c r="FE514" s="48" t="str">
        <f>IF(LEN(RolleEx_Anwender_BKUName)&gt;=4,"IO","NIO")</f>
        <v>NIO</v>
      </c>
      <c r="FN514" s="21" t="str">
        <f t="shared" si="0"/>
        <v/>
      </c>
      <c r="FO514" s="21" t="str">
        <f t="shared" si="1"/>
        <v/>
      </c>
      <c r="FP514" s="21" t="str">
        <f t="shared" si="2"/>
        <v/>
      </c>
      <c r="FQ514" s="21"/>
      <c r="FR514" s="96" t="str">
        <f t="shared" si="3"/>
        <v/>
      </c>
      <c r="FS514" s="21" t="str">
        <f t="shared" si="4"/>
        <v/>
      </c>
      <c r="FT514" s="21" t="str">
        <f t="shared" si="5"/>
        <v/>
      </c>
      <c r="FU514" s="21" t="str">
        <f t="shared" si="6"/>
        <v/>
      </c>
      <c r="FV514" s="21" t="str">
        <f t="shared" si="7"/>
        <v/>
      </c>
      <c r="FW514" s="98" t="str">
        <f t="shared" si="8"/>
        <v/>
      </c>
      <c r="FX514" s="21" t="e">
        <f t="shared" si="9"/>
        <v>#NAME?</v>
      </c>
      <c r="FY514" s="97" t="e">
        <f t="shared" si="10"/>
        <v>#NAME?</v>
      </c>
      <c r="FZ514" s="21" t="str">
        <f t="shared" si="11"/>
        <v/>
      </c>
      <c r="GA514" s="22" t="str">
        <f>IFERROR(INDEX(Projekte[iTWO],_xlfn.AGGREGATE(15,6,(ROW(Projekte[iTWO])-64)/(--(SEARCH("",Projekte[iTWO])&gt;0)),ROW()-503),1),"")</f>
        <v/>
      </c>
      <c r="GB514" s="21" t="str">
        <f t="shared" si="12"/>
        <v/>
      </c>
      <c r="GC514" s="21"/>
      <c r="GD514" s="21"/>
      <c r="GE514" s="21"/>
      <c r="GF514" s="21"/>
      <c r="GG514" s="21"/>
      <c r="GH514" s="21"/>
      <c r="GI514" s="21"/>
      <c r="GJ514" s="97"/>
      <c r="GK514" s="21"/>
      <c r="GL514" s="21"/>
      <c r="GM514" s="21"/>
      <c r="GO514" s="94"/>
      <c r="GP514" s="94"/>
      <c r="GQ514" s="94"/>
      <c r="GR514" s="94"/>
    </row>
    <row r="515" spans="27:200" x14ac:dyDescent="0.25">
      <c r="AA515" s="1"/>
      <c r="AB515" s="1"/>
      <c r="AC515" s="1"/>
      <c r="AD515" s="1"/>
      <c r="AE515" s="1"/>
      <c r="FA515" s="20" t="s">
        <v>31</v>
      </c>
      <c r="FB515" s="42" t="b">
        <f>IF(ISNUMBER(SUMPRODUCT(FIND(MID(RolleEx_Steller_Mail,ROW($1:$254),1),$FA$517,1))),TRUE,FALSE)</f>
        <v>0</v>
      </c>
      <c r="FC515" s="44" t="b">
        <f>IF(ISNUMBER(SUMPRODUCT(FIND(MID(RolleEx_Anwender_Mail,ROW($1:$254),1),$FA$517,1))),TRUE,FALSE)</f>
        <v>0</v>
      </c>
      <c r="FD515" s="46" t="s">
        <v>32</v>
      </c>
      <c r="FE515" s="46"/>
      <c r="FN515" s="21" t="str">
        <f t="shared" si="0"/>
        <v/>
      </c>
      <c r="FO515" s="21" t="str">
        <f t="shared" si="1"/>
        <v/>
      </c>
      <c r="FP515" s="21" t="str">
        <f t="shared" si="2"/>
        <v/>
      </c>
      <c r="FQ515" s="21"/>
      <c r="FR515" s="96" t="str">
        <f t="shared" si="3"/>
        <v/>
      </c>
      <c r="FS515" s="21" t="str">
        <f t="shared" si="4"/>
        <v/>
      </c>
      <c r="FT515" s="21" t="str">
        <f t="shared" si="5"/>
        <v/>
      </c>
      <c r="FU515" s="21" t="str">
        <f t="shared" si="6"/>
        <v/>
      </c>
      <c r="FV515" s="21" t="str">
        <f t="shared" si="7"/>
        <v/>
      </c>
      <c r="FW515" s="98" t="str">
        <f t="shared" si="8"/>
        <v/>
      </c>
      <c r="FX515" s="21" t="e">
        <f t="shared" si="9"/>
        <v>#NAME?</v>
      </c>
      <c r="FY515" s="97" t="e">
        <f t="shared" si="10"/>
        <v>#NAME?</v>
      </c>
      <c r="FZ515" s="21" t="str">
        <f t="shared" si="11"/>
        <v/>
      </c>
      <c r="GA515" s="22" t="str">
        <f>IFERROR(INDEX(Projekte[iTWO],_xlfn.AGGREGATE(15,6,(ROW(Projekte[iTWO])-64)/(--(SEARCH("",Projekte[iTWO])&gt;0)),ROW()-503),1),"")</f>
        <v/>
      </c>
      <c r="GB515" s="21" t="str">
        <f t="shared" si="12"/>
        <v/>
      </c>
      <c r="GC515" s="21"/>
      <c r="GD515" s="21"/>
      <c r="GE515" s="21"/>
      <c r="GF515" s="21"/>
      <c r="GG515" s="21"/>
      <c r="GH515" s="21"/>
      <c r="GI515" s="21"/>
      <c r="GJ515" s="97"/>
      <c r="GK515" s="21"/>
      <c r="GL515" s="21"/>
      <c r="GM515" s="21"/>
      <c r="GO515" s="94"/>
      <c r="GP515" s="94"/>
      <c r="GQ515" s="94"/>
      <c r="GR515" s="94"/>
    </row>
    <row r="516" spans="27:200" x14ac:dyDescent="0.25">
      <c r="AA516" s="1"/>
      <c r="AB516" s="1"/>
      <c r="AC516" s="1"/>
      <c r="AD516" s="1"/>
      <c r="AE516" s="1"/>
      <c r="FA516" s="24" t="s">
        <v>33</v>
      </c>
      <c r="FB516" s="42" t="e">
        <f>RolleEx_Steller_Mail&lt;&gt;RolleEx_Anwender_Mail</f>
        <v>#NAME?</v>
      </c>
      <c r="FC516" s="44"/>
      <c r="FD516" s="48" t="s">
        <v>34</v>
      </c>
      <c r="FE516" s="48" t="str">
        <f>IF(Anwendertyp="","NIO",IF(Anwendertyp="intern","i","e"))</f>
        <v>NIO</v>
      </c>
      <c r="FN516" s="21" t="str">
        <f t="shared" si="0"/>
        <v/>
      </c>
      <c r="FO516" s="21" t="str">
        <f t="shared" si="1"/>
        <v/>
      </c>
      <c r="FP516" s="21" t="str">
        <f t="shared" si="2"/>
        <v/>
      </c>
      <c r="FQ516" s="21"/>
      <c r="FR516" s="96" t="str">
        <f t="shared" si="3"/>
        <v/>
      </c>
      <c r="FS516" s="21" t="str">
        <f t="shared" si="4"/>
        <v/>
      </c>
      <c r="FT516" s="21" t="str">
        <f t="shared" si="5"/>
        <v/>
      </c>
      <c r="FU516" s="21" t="str">
        <f t="shared" si="6"/>
        <v/>
      </c>
      <c r="FV516" s="21" t="str">
        <f t="shared" si="7"/>
        <v/>
      </c>
      <c r="FW516" s="98" t="str">
        <f t="shared" si="8"/>
        <v/>
      </c>
      <c r="FX516" s="21" t="e">
        <f t="shared" si="9"/>
        <v>#NAME?</v>
      </c>
      <c r="FY516" s="97" t="e">
        <f t="shared" si="10"/>
        <v>#NAME?</v>
      </c>
      <c r="FZ516" s="21" t="str">
        <f t="shared" si="11"/>
        <v/>
      </c>
      <c r="GA516" s="22" t="str">
        <f>IFERROR(INDEX(Projekte[iTWO],_xlfn.AGGREGATE(15,6,(ROW(Projekte[iTWO])-64)/(--(SEARCH("",Projekte[iTWO])&gt;0)),ROW()-503),1),"")</f>
        <v/>
      </c>
      <c r="GB516" s="21" t="str">
        <f t="shared" si="12"/>
        <v/>
      </c>
      <c r="GC516" s="21"/>
      <c r="GD516" s="21"/>
      <c r="GE516" s="21"/>
      <c r="GF516" s="21"/>
      <c r="GG516" s="21"/>
      <c r="GH516" s="21"/>
      <c r="GI516" s="21"/>
      <c r="GJ516" s="97"/>
      <c r="GK516" s="21"/>
      <c r="GL516" s="21"/>
      <c r="GM516" s="21"/>
      <c r="GO516" s="94"/>
      <c r="GP516" s="94"/>
      <c r="GQ516" s="94"/>
      <c r="GR516" s="94"/>
    </row>
    <row r="517" spans="27:200" x14ac:dyDescent="0.25">
      <c r="AA517" s="1"/>
      <c r="AB517" s="1"/>
      <c r="AC517" s="1"/>
      <c r="AD517" s="1"/>
      <c r="AE517" s="1"/>
      <c r="FA517" s="20" t="s">
        <v>35</v>
      </c>
      <c r="FB517" s="42"/>
      <c r="FC517" s="44"/>
      <c r="FD517" s="46" t="s">
        <v>65</v>
      </c>
      <c r="FE517" s="46"/>
      <c r="FN517" s="21" t="str">
        <f t="shared" si="0"/>
        <v/>
      </c>
      <c r="FO517" s="21" t="str">
        <f t="shared" si="1"/>
        <v/>
      </c>
      <c r="FP517" s="21" t="str">
        <f t="shared" si="2"/>
        <v/>
      </c>
      <c r="FQ517" s="21"/>
      <c r="FR517" s="96" t="str">
        <f t="shared" si="3"/>
        <v/>
      </c>
      <c r="FS517" s="21" t="str">
        <f t="shared" si="4"/>
        <v/>
      </c>
      <c r="FT517" s="21" t="str">
        <f t="shared" si="5"/>
        <v/>
      </c>
      <c r="FU517" s="21" t="str">
        <f t="shared" si="6"/>
        <v/>
      </c>
      <c r="FV517" s="21" t="str">
        <f t="shared" si="7"/>
        <v/>
      </c>
      <c r="FW517" s="98" t="str">
        <f t="shared" si="8"/>
        <v/>
      </c>
      <c r="FX517" s="21" t="e">
        <f t="shared" si="9"/>
        <v>#NAME?</v>
      </c>
      <c r="FY517" s="97" t="e">
        <f t="shared" si="10"/>
        <v>#NAME?</v>
      </c>
      <c r="FZ517" s="21" t="str">
        <f t="shared" si="11"/>
        <v/>
      </c>
      <c r="GA517" s="22" t="str">
        <f>IFERROR(INDEX(Projekte[iTWO],_xlfn.AGGREGATE(15,6,(ROW(Projekte[iTWO])-64)/(--(SEARCH("",Projekte[iTWO])&gt;0)),ROW()-503),1),"")</f>
        <v/>
      </c>
      <c r="GB517" s="21" t="str">
        <f t="shared" si="12"/>
        <v/>
      </c>
      <c r="GC517" s="21"/>
      <c r="GD517" s="21"/>
      <c r="GE517" s="21"/>
      <c r="GF517" s="21"/>
      <c r="GG517" s="21"/>
      <c r="GH517" s="21"/>
      <c r="GI517" s="21"/>
      <c r="GJ517" s="97"/>
      <c r="GK517" s="21"/>
      <c r="GL517" s="21"/>
      <c r="GM517" s="21"/>
      <c r="GO517" s="94"/>
      <c r="GP517" s="94"/>
      <c r="GQ517" s="94"/>
      <c r="GR517" s="94"/>
    </row>
    <row r="518" spans="27:200" x14ac:dyDescent="0.25">
      <c r="AA518" s="1"/>
      <c r="AB518" s="1"/>
      <c r="AC518" s="1"/>
      <c r="AD518" s="1"/>
      <c r="AE518" s="1"/>
      <c r="FA518" s="20" t="s">
        <v>36</v>
      </c>
      <c r="FB518" s="42" t="e">
        <f>IF(SUMPRODUCT(FB506:FB516*1)=11,"IO","NIO")</f>
        <v>#NAME?</v>
      </c>
      <c r="FC518" s="44" t="s">
        <v>621</v>
      </c>
      <c r="FD518" s="49" t="s">
        <v>37</v>
      </c>
      <c r="FE518" s="49" t="s">
        <v>38</v>
      </c>
      <c r="FN518" s="21" t="str">
        <f t="shared" si="0"/>
        <v/>
      </c>
      <c r="FO518" s="21" t="str">
        <f t="shared" si="1"/>
        <v/>
      </c>
      <c r="FP518" s="21" t="str">
        <f t="shared" si="2"/>
        <v/>
      </c>
      <c r="FQ518" s="21"/>
      <c r="FR518" s="96" t="str">
        <f t="shared" si="3"/>
        <v/>
      </c>
      <c r="FS518" s="21" t="str">
        <f t="shared" si="4"/>
        <v/>
      </c>
      <c r="FT518" s="21" t="str">
        <f t="shared" si="5"/>
        <v/>
      </c>
      <c r="FU518" s="21" t="str">
        <f t="shared" si="6"/>
        <v/>
      </c>
      <c r="FV518" s="21" t="str">
        <f t="shared" si="7"/>
        <v/>
      </c>
      <c r="FW518" s="98" t="str">
        <f t="shared" si="8"/>
        <v/>
      </c>
      <c r="FX518" s="21" t="e">
        <f t="shared" si="9"/>
        <v>#NAME?</v>
      </c>
      <c r="FY518" s="97" t="e">
        <f t="shared" si="10"/>
        <v>#NAME?</v>
      </c>
      <c r="FZ518" s="21" t="str">
        <f t="shared" si="11"/>
        <v/>
      </c>
      <c r="GA518" s="22" t="str">
        <f>IFERROR(INDEX(Projekte[iTWO],_xlfn.AGGREGATE(15,6,(ROW(Projekte[iTWO])-64)/(--(SEARCH("",Projekte[iTWO])&gt;0)),ROW()-503),1),"")</f>
        <v/>
      </c>
      <c r="GB518" s="21" t="str">
        <f t="shared" si="12"/>
        <v/>
      </c>
      <c r="GC518" s="21"/>
      <c r="GD518" s="21"/>
      <c r="GE518" s="21"/>
      <c r="GF518" s="21"/>
      <c r="GG518" s="21"/>
      <c r="GH518" s="21"/>
      <c r="GI518" s="21"/>
      <c r="GJ518" s="97"/>
      <c r="GK518" s="21"/>
      <c r="GL518" s="21"/>
      <c r="GM518" s="21"/>
      <c r="GO518" s="94"/>
      <c r="GP518" s="94"/>
      <c r="GQ518" s="94"/>
      <c r="GR518" s="94"/>
    </row>
    <row r="519" spans="27:200" x14ac:dyDescent="0.25">
      <c r="AA519" s="1"/>
      <c r="AB519" s="1"/>
      <c r="AC519" s="1"/>
      <c r="AD519" s="1"/>
      <c r="AE519" s="1"/>
      <c r="FD519" s="58" t="s">
        <v>39</v>
      </c>
      <c r="FE519" s="58" t="str">
        <f>IF(AND(Antragstyp_Prüfung="IO",Anwender_OE_Prüfung="IO",RolleEx_Anwender_BKUName_Prüfung="IO",Anwender_Telefon_Prüfung="IO",RolleEx_Anwender_Mail_Prüfung="IO",Anwendertyp_Prüfung="i"),"IO","NIO")</f>
        <v>NIO</v>
      </c>
      <c r="FF519" s="1" t="s">
        <v>84</v>
      </c>
      <c r="FN519" s="21" t="str">
        <f t="shared" si="0"/>
        <v/>
      </c>
      <c r="FO519" s="21" t="str">
        <f t="shared" si="1"/>
        <v/>
      </c>
      <c r="FP519" s="21" t="str">
        <f t="shared" si="2"/>
        <v/>
      </c>
      <c r="FQ519" s="21"/>
      <c r="FR519" s="96" t="str">
        <f t="shared" si="3"/>
        <v/>
      </c>
      <c r="FS519" s="21" t="str">
        <f t="shared" si="4"/>
        <v/>
      </c>
      <c r="FT519" s="21" t="str">
        <f t="shared" si="5"/>
        <v/>
      </c>
      <c r="FU519" s="21" t="str">
        <f t="shared" si="6"/>
        <v/>
      </c>
      <c r="FV519" s="21" t="str">
        <f t="shared" si="7"/>
        <v/>
      </c>
      <c r="FW519" s="98" t="str">
        <f t="shared" si="8"/>
        <v/>
      </c>
      <c r="FX519" s="21" t="e">
        <f t="shared" si="9"/>
        <v>#NAME?</v>
      </c>
      <c r="FY519" s="97" t="e">
        <f t="shared" si="10"/>
        <v>#NAME?</v>
      </c>
      <c r="FZ519" s="21" t="str">
        <f t="shared" si="11"/>
        <v/>
      </c>
      <c r="GA519" s="22" t="str">
        <f>IFERROR(INDEX(Projekte[iTWO],_xlfn.AGGREGATE(15,6,(ROW(Projekte[iTWO])-64)/(--(SEARCH("",Projekte[iTWO])&gt;0)),ROW()-503),1),"")</f>
        <v/>
      </c>
      <c r="GB519" s="21" t="str">
        <f t="shared" si="12"/>
        <v/>
      </c>
      <c r="GC519" s="21"/>
      <c r="GD519" s="21"/>
      <c r="GE519" s="21"/>
      <c r="GF519" s="21"/>
      <c r="GG519" s="21"/>
      <c r="GH519" s="21"/>
      <c r="GI519" s="21"/>
      <c r="GJ519" s="97"/>
      <c r="GK519" s="21"/>
      <c r="GL519" s="21"/>
      <c r="GM519" s="21"/>
      <c r="GO519" s="94"/>
      <c r="GP519" s="94"/>
      <c r="GQ519" s="94"/>
      <c r="GR519" s="94"/>
    </row>
    <row r="520" spans="27:200" x14ac:dyDescent="0.25">
      <c r="AA520" s="1"/>
      <c r="AB520" s="1"/>
      <c r="AC520" s="1"/>
      <c r="AD520" s="1"/>
      <c r="AE520" s="1"/>
      <c r="FC520" s="25"/>
      <c r="FD520" s="43" t="s">
        <v>40</v>
      </c>
      <c r="FE520" s="43" t="str">
        <f>IF(AND(Antragstyp_Prüfung="IO",Anwender_OE_Prüfung="IO",RolleEx_Steller_IKonflikt_Prüfung="IO",RolleEx_Anwender_BKUName_Prüfung="IO",Anwender_Telefon_Prüfung="IO",RolleEx_Anwender_Mail_Prüfung="IO",Anwendertyp_Prüfung="e"),"IO","NIO")</f>
        <v>NIO</v>
      </c>
      <c r="FF520" s="1" t="s">
        <v>85</v>
      </c>
      <c r="FN520" s="21" t="str">
        <f t="shared" si="0"/>
        <v/>
      </c>
      <c r="FO520" s="21" t="str">
        <f t="shared" si="1"/>
        <v/>
      </c>
      <c r="FP520" s="21" t="str">
        <f t="shared" si="2"/>
        <v/>
      </c>
      <c r="FQ520" s="21"/>
      <c r="FR520" s="96" t="str">
        <f t="shared" si="3"/>
        <v/>
      </c>
      <c r="FS520" s="21" t="str">
        <f t="shared" si="4"/>
        <v/>
      </c>
      <c r="FT520" s="21" t="str">
        <f t="shared" si="5"/>
        <v/>
      </c>
      <c r="FU520" s="21" t="str">
        <f t="shared" si="6"/>
        <v/>
      </c>
      <c r="FV520" s="21" t="str">
        <f t="shared" si="7"/>
        <v/>
      </c>
      <c r="FW520" s="98" t="str">
        <f t="shared" si="8"/>
        <v/>
      </c>
      <c r="FX520" s="21" t="e">
        <f t="shared" si="9"/>
        <v>#NAME?</v>
      </c>
      <c r="FY520" s="97" t="e">
        <f t="shared" si="10"/>
        <v>#NAME?</v>
      </c>
      <c r="FZ520" s="21" t="str">
        <f t="shared" si="11"/>
        <v/>
      </c>
      <c r="GA520" s="22" t="str">
        <f>IFERROR(INDEX(Projekte[iTWO],_xlfn.AGGREGATE(15,6,(ROW(Projekte[iTWO])-64)/(--(SEARCH("",Projekte[iTWO])&gt;0)),ROW()-503),1),"")</f>
        <v/>
      </c>
      <c r="GB520" s="21" t="str">
        <f t="shared" si="12"/>
        <v/>
      </c>
      <c r="GC520" s="21"/>
      <c r="GD520" s="21"/>
      <c r="GE520" s="21"/>
      <c r="GF520" s="21"/>
      <c r="GG520" s="21"/>
      <c r="GH520" s="21"/>
      <c r="GI520" s="21"/>
      <c r="GJ520" s="97"/>
      <c r="GK520" s="21"/>
      <c r="GL520" s="21"/>
      <c r="GM520" s="21"/>
      <c r="GO520" s="94"/>
      <c r="GP520" s="94"/>
      <c r="GQ520" s="94"/>
      <c r="GR520" s="94"/>
    </row>
    <row r="521" spans="27:200" x14ac:dyDescent="0.25">
      <c r="AA521" s="1"/>
      <c r="AB521" s="1"/>
      <c r="AC521" s="1"/>
      <c r="AD521" s="1"/>
      <c r="AE521" s="1"/>
      <c r="FD521" s="46" t="s">
        <v>41</v>
      </c>
      <c r="FE521" s="59">
        <f t="array" ref="FE521">SUM(IF(Projekte[iTWO]="",0,1/COUNTIF(Projekte[iTWO],Projekte[iTWO])))</f>
        <v>0</v>
      </c>
      <c r="FN521" s="21" t="str">
        <f t="shared" si="0"/>
        <v/>
      </c>
      <c r="FO521" s="21" t="str">
        <f t="shared" si="1"/>
        <v/>
      </c>
      <c r="FP521" s="21" t="str">
        <f t="shared" si="2"/>
        <v/>
      </c>
      <c r="FQ521" s="21"/>
      <c r="FR521" s="96" t="str">
        <f t="shared" si="3"/>
        <v/>
      </c>
      <c r="FS521" s="21" t="str">
        <f t="shared" si="4"/>
        <v/>
      </c>
      <c r="FT521" s="21" t="str">
        <f t="shared" si="5"/>
        <v/>
      </c>
      <c r="FU521" s="21" t="str">
        <f t="shared" si="6"/>
        <v/>
      </c>
      <c r="FV521" s="21" t="str">
        <f t="shared" si="7"/>
        <v/>
      </c>
      <c r="FW521" s="98" t="str">
        <f t="shared" si="8"/>
        <v/>
      </c>
      <c r="FX521" s="21" t="e">
        <f t="shared" si="9"/>
        <v>#NAME?</v>
      </c>
      <c r="FY521" s="97" t="e">
        <f t="shared" si="10"/>
        <v>#NAME?</v>
      </c>
      <c r="FZ521" s="21" t="str">
        <f t="shared" si="11"/>
        <v/>
      </c>
      <c r="GA521" s="22" t="str">
        <f>IFERROR(INDEX(Projekte[iTWO],_xlfn.AGGREGATE(15,6,(ROW(Projekte[iTWO])-64)/(--(SEARCH("",Projekte[iTWO])&gt;0)),ROW()-503),1),"")</f>
        <v/>
      </c>
      <c r="GB521" s="21" t="str">
        <f t="shared" si="12"/>
        <v/>
      </c>
      <c r="GC521" s="21"/>
      <c r="GD521" s="21"/>
      <c r="GE521" s="21"/>
      <c r="GF521" s="21"/>
      <c r="GG521" s="21"/>
      <c r="GH521" s="21"/>
      <c r="GI521" s="21"/>
      <c r="GJ521" s="97"/>
      <c r="GK521" s="21"/>
      <c r="GL521" s="21"/>
      <c r="GM521" s="21"/>
      <c r="GO521" s="94"/>
      <c r="GP521" s="94"/>
      <c r="GQ521" s="94"/>
      <c r="GR521" s="94"/>
    </row>
    <row r="522" spans="27:200" x14ac:dyDescent="0.25">
      <c r="AA522" s="1"/>
      <c r="AB522" s="1"/>
      <c r="AC522" s="1"/>
      <c r="AD522" s="1"/>
      <c r="AE522" s="1"/>
      <c r="FD522" s="60" t="s">
        <v>42</v>
      </c>
      <c r="FE522" s="60">
        <f>COUNTA(Projekte[iTWO])-FE521</f>
        <v>0</v>
      </c>
      <c r="FN522" s="21" t="str">
        <f t="shared" si="0"/>
        <v/>
      </c>
      <c r="FO522" s="21" t="str">
        <f t="shared" si="1"/>
        <v/>
      </c>
      <c r="FP522" s="21" t="str">
        <f t="shared" si="2"/>
        <v/>
      </c>
      <c r="FQ522" s="21"/>
      <c r="FR522" s="96" t="str">
        <f t="shared" si="3"/>
        <v/>
      </c>
      <c r="FS522" s="21" t="str">
        <f t="shared" si="4"/>
        <v/>
      </c>
      <c r="FT522" s="21" t="str">
        <f t="shared" si="5"/>
        <v/>
      </c>
      <c r="FU522" s="21" t="str">
        <f t="shared" si="6"/>
        <v/>
      </c>
      <c r="FV522" s="21" t="str">
        <f t="shared" si="7"/>
        <v/>
      </c>
      <c r="FW522" s="98" t="str">
        <f t="shared" si="8"/>
        <v/>
      </c>
      <c r="FX522" s="21" t="e">
        <f t="shared" si="9"/>
        <v>#NAME?</v>
      </c>
      <c r="FY522" s="97" t="e">
        <f t="shared" si="10"/>
        <v>#NAME?</v>
      </c>
      <c r="FZ522" s="21" t="str">
        <f t="shared" si="11"/>
        <v/>
      </c>
      <c r="GA522" s="22" t="str">
        <f>IFERROR(INDEX(Projekte[iTWO],_xlfn.AGGREGATE(15,6,(ROW(Projekte[iTWO])-64)/(--(SEARCH("",Projekte[iTWO])&gt;0)),ROW()-503),1),"")</f>
        <v/>
      </c>
      <c r="GB522" s="21" t="str">
        <f t="shared" si="12"/>
        <v/>
      </c>
      <c r="GC522" s="21"/>
      <c r="GD522" s="21"/>
      <c r="GE522" s="21"/>
      <c r="GF522" s="21"/>
      <c r="GG522" s="21"/>
      <c r="GH522" s="21"/>
      <c r="GI522" s="21"/>
      <c r="GJ522" s="97"/>
      <c r="GK522" s="21"/>
      <c r="GL522" s="21"/>
      <c r="GM522" s="21"/>
      <c r="GO522" s="94"/>
      <c r="GP522" s="94"/>
      <c r="GQ522" s="94"/>
      <c r="GR522" s="94"/>
    </row>
    <row r="523" spans="27:200" x14ac:dyDescent="0.25">
      <c r="AA523" s="1"/>
      <c r="AB523" s="1"/>
      <c r="AC523" s="1"/>
      <c r="AD523" s="1"/>
      <c r="AE523" s="1"/>
      <c r="FB523" s="1" t="s">
        <v>46</v>
      </c>
      <c r="FD523" s="61" t="s">
        <v>59</v>
      </c>
      <c r="FE523" s="61">
        <f>COUNTA(Projekte[iTWO])</f>
        <v>0</v>
      </c>
      <c r="FN523" s="21" t="str">
        <f t="shared" si="0"/>
        <v/>
      </c>
      <c r="FO523" s="21" t="str">
        <f t="shared" si="1"/>
        <v/>
      </c>
      <c r="FP523" s="21" t="str">
        <f t="shared" si="2"/>
        <v/>
      </c>
      <c r="FQ523" s="21"/>
      <c r="FR523" s="96" t="str">
        <f t="shared" si="3"/>
        <v/>
      </c>
      <c r="FS523" s="21" t="str">
        <f t="shared" si="4"/>
        <v/>
      </c>
      <c r="FT523" s="21" t="str">
        <f t="shared" si="5"/>
        <v/>
      </c>
      <c r="FU523" s="21" t="str">
        <f t="shared" si="6"/>
        <v/>
      </c>
      <c r="FV523" s="21" t="str">
        <f t="shared" si="7"/>
        <v/>
      </c>
      <c r="FW523" s="98" t="str">
        <f t="shared" si="8"/>
        <v/>
      </c>
      <c r="FX523" s="21" t="e">
        <f t="shared" si="9"/>
        <v>#NAME?</v>
      </c>
      <c r="FY523" s="97" t="e">
        <f t="shared" si="10"/>
        <v>#NAME?</v>
      </c>
      <c r="FZ523" s="21" t="str">
        <f t="shared" si="11"/>
        <v/>
      </c>
      <c r="GA523" s="22" t="str">
        <f>IFERROR(INDEX(Projekte[iTWO],_xlfn.AGGREGATE(15,6,(ROW(Projekte[iTWO])-64)/(--(SEARCH("",Projekte[iTWO])&gt;0)),ROW()-503),1),"")</f>
        <v/>
      </c>
      <c r="GB523" s="21" t="str">
        <f t="shared" si="12"/>
        <v/>
      </c>
      <c r="GC523" s="21"/>
      <c r="GD523" s="21"/>
      <c r="GE523" s="21"/>
      <c r="GF523" s="21"/>
      <c r="GG523" s="21"/>
      <c r="GH523" s="21"/>
      <c r="GI523" s="21"/>
      <c r="GJ523" s="97"/>
      <c r="GK523" s="21"/>
      <c r="GL523" s="21"/>
      <c r="GM523" s="21"/>
      <c r="GO523" s="94"/>
      <c r="GP523" s="94"/>
      <c r="GQ523" s="94"/>
      <c r="GR523" s="94"/>
    </row>
    <row r="524" spans="27:200" x14ac:dyDescent="0.25">
      <c r="AA524" s="1"/>
      <c r="AB524" s="1"/>
      <c r="AC524" s="1"/>
      <c r="AD524" s="1"/>
      <c r="AE524" s="1"/>
      <c r="FA524" s="20" t="s">
        <v>43</v>
      </c>
      <c r="FB524" s="26" t="s">
        <v>9</v>
      </c>
      <c r="FD524" s="47" t="s">
        <v>620</v>
      </c>
      <c r="FE524" s="47" t="s">
        <v>70</v>
      </c>
      <c r="FN524" s="21" t="str">
        <f t="shared" si="0"/>
        <v/>
      </c>
      <c r="FO524" s="21" t="str">
        <f t="shared" si="1"/>
        <v/>
      </c>
      <c r="FP524" s="21" t="str">
        <f t="shared" si="2"/>
        <v/>
      </c>
      <c r="FQ524" s="21"/>
      <c r="FR524" s="96" t="str">
        <f t="shared" si="3"/>
        <v/>
      </c>
      <c r="FS524" s="21" t="str">
        <f t="shared" si="4"/>
        <v/>
      </c>
      <c r="FT524" s="21" t="str">
        <f t="shared" si="5"/>
        <v/>
      </c>
      <c r="FU524" s="21" t="str">
        <f t="shared" si="6"/>
        <v/>
      </c>
      <c r="FV524" s="21" t="str">
        <f t="shared" si="7"/>
        <v/>
      </c>
      <c r="FW524" s="98" t="str">
        <f t="shared" si="8"/>
        <v/>
      </c>
      <c r="FX524" s="21" t="e">
        <f t="shared" si="9"/>
        <v>#NAME?</v>
      </c>
      <c r="FY524" s="97" t="e">
        <f t="shared" si="10"/>
        <v>#NAME?</v>
      </c>
      <c r="FZ524" s="21" t="str">
        <f t="shared" si="11"/>
        <v/>
      </c>
      <c r="GA524" s="22" t="str">
        <f>IFERROR(INDEX(Projekte[iTWO],_xlfn.AGGREGATE(15,6,(ROW(Projekte[iTWO])-64)/(--(SEARCH("",Projekte[iTWO])&gt;0)),ROW()-503),1),"")</f>
        <v/>
      </c>
      <c r="GB524" s="21" t="str">
        <f t="shared" si="12"/>
        <v/>
      </c>
      <c r="GC524" s="21"/>
      <c r="GD524" s="21"/>
      <c r="GE524" s="21"/>
      <c r="GF524" s="21"/>
      <c r="GG524" s="21"/>
      <c r="GH524" s="21"/>
      <c r="GI524" s="21"/>
      <c r="GJ524" s="97"/>
      <c r="GK524" s="21"/>
      <c r="GL524" s="21"/>
      <c r="GM524" s="21"/>
      <c r="GO524" s="94"/>
      <c r="GP524" s="94"/>
      <c r="GQ524" s="94"/>
      <c r="GR524" s="94"/>
    </row>
    <row r="525" spans="27:200" x14ac:dyDescent="0.25">
      <c r="AA525" s="1"/>
      <c r="AB525" s="1"/>
      <c r="AC525" s="1"/>
      <c r="AD525" s="1"/>
      <c r="AE525" s="1"/>
      <c r="FA525" s="20" t="s">
        <v>44</v>
      </c>
      <c r="FB525" s="26" t="s">
        <v>45</v>
      </c>
      <c r="FD525" s="47" t="s">
        <v>69</v>
      </c>
      <c r="FE525" s="47" t="str">
        <f>IF(COUNTIF(Projekte[Prüfung1],"IO")-COUNTA(Projekte[L])=0,"IO","NIO")</f>
        <v>IO</v>
      </c>
      <c r="FN525" s="21" t="str">
        <f t="shared" si="0"/>
        <v/>
      </c>
      <c r="FO525" s="21" t="str">
        <f t="shared" si="1"/>
        <v/>
      </c>
      <c r="FP525" s="21" t="str">
        <f t="shared" si="2"/>
        <v/>
      </c>
      <c r="FQ525" s="21"/>
      <c r="FR525" s="96" t="str">
        <f t="shared" si="3"/>
        <v/>
      </c>
      <c r="FS525" s="21" t="str">
        <f t="shared" si="4"/>
        <v/>
      </c>
      <c r="FT525" s="21" t="str">
        <f t="shared" si="5"/>
        <v/>
      </c>
      <c r="FU525" s="21" t="str">
        <f t="shared" si="6"/>
        <v/>
      </c>
      <c r="FV525" s="21" t="str">
        <f t="shared" si="7"/>
        <v/>
      </c>
      <c r="FW525" s="98" t="str">
        <f t="shared" si="8"/>
        <v/>
      </c>
      <c r="FX525" s="21" t="e">
        <f t="shared" si="9"/>
        <v>#NAME?</v>
      </c>
      <c r="FY525" s="97" t="e">
        <f t="shared" si="10"/>
        <v>#NAME?</v>
      </c>
      <c r="FZ525" s="21" t="str">
        <f t="shared" si="11"/>
        <v/>
      </c>
      <c r="GA525" s="22" t="str">
        <f>IFERROR(INDEX(Projekte[iTWO],_xlfn.AGGREGATE(15,6,(ROW(Projekte[iTWO])-64)/(--(SEARCH("",Projekte[iTWO])&gt;0)),ROW()-503),1),"")</f>
        <v/>
      </c>
      <c r="GB525" s="21" t="str">
        <f t="shared" si="12"/>
        <v/>
      </c>
      <c r="GC525" s="21"/>
      <c r="GD525" s="21"/>
      <c r="GE525" s="21"/>
      <c r="GF525" s="21"/>
      <c r="GG525" s="21"/>
      <c r="GH525" s="21"/>
      <c r="GI525" s="21"/>
      <c r="GJ525" s="97"/>
      <c r="GK525" s="21"/>
      <c r="GL525" s="21"/>
      <c r="GM525" s="21"/>
      <c r="GO525" s="94"/>
      <c r="GP525" s="94"/>
      <c r="GQ525" s="94"/>
      <c r="GR525" s="94"/>
    </row>
    <row r="526" spans="27:200" x14ac:dyDescent="0.25">
      <c r="AA526" s="1"/>
      <c r="AB526" s="1"/>
      <c r="AC526" s="1"/>
      <c r="AD526" s="1"/>
      <c r="AE526" s="1"/>
      <c r="FA526" s="20" t="s">
        <v>72</v>
      </c>
      <c r="FB526" s="26" t="s">
        <v>8</v>
      </c>
      <c r="FC526" s="1" t="s">
        <v>48</v>
      </c>
      <c r="FD526" s="65" t="s">
        <v>73</v>
      </c>
      <c r="FE526" s="65" t="str">
        <f>IF(OR(Anwendertyp_Prüfung="e",Anwendertyp_Prüfung=""),"Projekte","Projekte")</f>
        <v>Projekte</v>
      </c>
      <c r="FN526" s="21" t="str">
        <f t="shared" si="0"/>
        <v/>
      </c>
      <c r="FO526" s="21" t="str">
        <f t="shared" si="1"/>
        <v/>
      </c>
      <c r="FP526" s="21" t="str">
        <f t="shared" si="2"/>
        <v/>
      </c>
      <c r="FQ526" s="21"/>
      <c r="FR526" s="96" t="str">
        <f t="shared" si="3"/>
        <v/>
      </c>
      <c r="FS526" s="21" t="str">
        <f t="shared" si="4"/>
        <v/>
      </c>
      <c r="FT526" s="21" t="str">
        <f t="shared" si="5"/>
        <v/>
      </c>
      <c r="FU526" s="21" t="str">
        <f t="shared" si="6"/>
        <v/>
      </c>
      <c r="FV526" s="21" t="str">
        <f t="shared" si="7"/>
        <v/>
      </c>
      <c r="FW526" s="98" t="str">
        <f t="shared" si="8"/>
        <v/>
      </c>
      <c r="FX526" s="21" t="e">
        <f t="shared" si="9"/>
        <v>#NAME?</v>
      </c>
      <c r="FY526" s="97" t="e">
        <f t="shared" si="10"/>
        <v>#NAME?</v>
      </c>
      <c r="FZ526" s="21" t="str">
        <f t="shared" si="11"/>
        <v/>
      </c>
      <c r="GA526" s="22" t="str">
        <f>IFERROR(INDEX(Projekte[iTWO],_xlfn.AGGREGATE(15,6,(ROW(Projekte[iTWO])-64)/(--(SEARCH("",Projekte[iTWO])&gt;0)),ROW()-503),1),"")</f>
        <v/>
      </c>
      <c r="GB526" s="21" t="str">
        <f t="shared" si="12"/>
        <v/>
      </c>
      <c r="GC526" s="21"/>
      <c r="GD526" s="21"/>
      <c r="GE526" s="21"/>
      <c r="GF526" s="21"/>
      <c r="GG526" s="21"/>
      <c r="GH526" s="21"/>
      <c r="GI526" s="21"/>
      <c r="GJ526" s="97"/>
      <c r="GK526" s="21"/>
      <c r="GL526" s="21"/>
      <c r="GM526" s="21"/>
      <c r="GO526" s="94"/>
      <c r="GP526" s="94"/>
      <c r="GQ526" s="94"/>
      <c r="GR526" s="94"/>
    </row>
    <row r="527" spans="27:200" x14ac:dyDescent="0.25">
      <c r="AA527" s="1"/>
      <c r="AB527" s="1"/>
      <c r="AC527" s="1"/>
      <c r="AD527" s="1"/>
      <c r="AE527" s="1"/>
      <c r="FA527" s="20" t="s">
        <v>58</v>
      </c>
      <c r="FB527" s="76" t="s">
        <v>637</v>
      </c>
      <c r="FN527" s="21" t="str">
        <f t="shared" si="0"/>
        <v/>
      </c>
      <c r="FO527" s="21" t="str">
        <f t="shared" si="1"/>
        <v/>
      </c>
      <c r="FP527" s="21" t="str">
        <f t="shared" si="2"/>
        <v/>
      </c>
      <c r="FQ527" s="21"/>
      <c r="FR527" s="96" t="str">
        <f t="shared" si="3"/>
        <v/>
      </c>
      <c r="FS527" s="21" t="str">
        <f t="shared" si="4"/>
        <v/>
      </c>
      <c r="FT527" s="21" t="str">
        <f t="shared" si="5"/>
        <v/>
      </c>
      <c r="FU527" s="21" t="str">
        <f t="shared" si="6"/>
        <v/>
      </c>
      <c r="FV527" s="21" t="str">
        <f t="shared" si="7"/>
        <v/>
      </c>
      <c r="FW527" s="98" t="str">
        <f t="shared" si="8"/>
        <v/>
      </c>
      <c r="FX527" s="21" t="e">
        <f t="shared" si="9"/>
        <v>#NAME?</v>
      </c>
      <c r="FY527" s="97" t="e">
        <f t="shared" si="10"/>
        <v>#NAME?</v>
      </c>
      <c r="FZ527" s="21" t="str">
        <f t="shared" si="11"/>
        <v/>
      </c>
      <c r="GA527" s="22" t="str">
        <f>IFERROR(INDEX(Projekte[iTWO],_xlfn.AGGREGATE(15,6,(ROW(Projekte[iTWO])-64)/(--(SEARCH("",Projekte[iTWO])&gt;0)),ROW()-503),1),"")</f>
        <v/>
      </c>
      <c r="GB527" s="21" t="str">
        <f t="shared" si="12"/>
        <v/>
      </c>
      <c r="GC527" s="21"/>
      <c r="GD527" s="21"/>
      <c r="GE527" s="21"/>
      <c r="GF527" s="21"/>
      <c r="GG527" s="21"/>
      <c r="GH527" s="21"/>
      <c r="GI527" s="21"/>
      <c r="GJ527" s="97"/>
      <c r="GK527" s="21"/>
      <c r="GL527" s="21"/>
      <c r="GM527" s="21"/>
      <c r="GO527" s="94"/>
      <c r="GP527" s="94"/>
      <c r="GQ527" s="94"/>
      <c r="GR527" s="94"/>
    </row>
    <row r="528" spans="27:200" x14ac:dyDescent="0.25">
      <c r="AA528" s="1"/>
      <c r="AB528" s="1"/>
      <c r="AC528" s="1"/>
      <c r="AD528" s="1"/>
      <c r="AE528" s="1"/>
      <c r="FN528" s="21" t="str">
        <f t="shared" si="0"/>
        <v/>
      </c>
      <c r="FO528" s="21" t="str">
        <f t="shared" si="1"/>
        <v/>
      </c>
      <c r="FP528" s="21" t="str">
        <f t="shared" si="2"/>
        <v/>
      </c>
      <c r="FQ528" s="21"/>
      <c r="FR528" s="96" t="str">
        <f t="shared" si="3"/>
        <v/>
      </c>
      <c r="FS528" s="21" t="str">
        <f t="shared" si="4"/>
        <v/>
      </c>
      <c r="FT528" s="21" t="str">
        <f t="shared" si="5"/>
        <v/>
      </c>
      <c r="FU528" s="21" t="str">
        <f t="shared" si="6"/>
        <v/>
      </c>
      <c r="FV528" s="21" t="str">
        <f t="shared" si="7"/>
        <v/>
      </c>
      <c r="FW528" s="98" t="str">
        <f t="shared" si="8"/>
        <v/>
      </c>
      <c r="FX528" s="21" t="e">
        <f t="shared" si="9"/>
        <v>#NAME?</v>
      </c>
      <c r="FY528" s="97" t="e">
        <f t="shared" si="10"/>
        <v>#NAME?</v>
      </c>
      <c r="FZ528" s="21" t="str">
        <f t="shared" si="11"/>
        <v/>
      </c>
      <c r="GA528" s="22" t="str">
        <f>IFERROR(INDEX(Projekte[iTWO],_xlfn.AGGREGATE(15,6,(ROW(Projekte[iTWO])-64)/(--(SEARCH("",Projekte[iTWO])&gt;0)),ROW()-503),1),"")</f>
        <v/>
      </c>
      <c r="GB528" s="21" t="str">
        <f t="shared" si="12"/>
        <v/>
      </c>
      <c r="GC528" s="21"/>
      <c r="GD528" s="21"/>
      <c r="GE528" s="21"/>
      <c r="GF528" s="21"/>
      <c r="GG528" s="21"/>
      <c r="GH528" s="21"/>
      <c r="GI528" s="21"/>
      <c r="GJ528" s="97"/>
      <c r="GK528" s="21"/>
      <c r="GL528" s="21"/>
      <c r="GM528" s="21"/>
      <c r="GO528" s="94"/>
      <c r="GP528" s="94"/>
      <c r="GQ528" s="94"/>
      <c r="GR528" s="94"/>
    </row>
    <row r="529" spans="27:200" x14ac:dyDescent="0.25">
      <c r="AA529" s="1"/>
      <c r="AB529" s="1"/>
      <c r="AC529" s="1"/>
      <c r="AD529" s="1"/>
      <c r="AE529" s="1"/>
      <c r="FN529" s="21" t="str">
        <f t="shared" si="0"/>
        <v/>
      </c>
      <c r="FO529" s="21" t="str">
        <f t="shared" si="1"/>
        <v/>
      </c>
      <c r="FP529" s="21" t="str">
        <f t="shared" si="2"/>
        <v/>
      </c>
      <c r="FQ529" s="21"/>
      <c r="FR529" s="96" t="str">
        <f t="shared" si="3"/>
        <v/>
      </c>
      <c r="FS529" s="21" t="str">
        <f t="shared" si="4"/>
        <v/>
      </c>
      <c r="FT529" s="21" t="str">
        <f t="shared" si="5"/>
        <v/>
      </c>
      <c r="FU529" s="21" t="str">
        <f t="shared" si="6"/>
        <v/>
      </c>
      <c r="FV529" s="21" t="str">
        <f t="shared" si="7"/>
        <v/>
      </c>
      <c r="FW529" s="98" t="str">
        <f t="shared" si="8"/>
        <v/>
      </c>
      <c r="FX529" s="21" t="e">
        <f t="shared" si="9"/>
        <v>#NAME?</v>
      </c>
      <c r="FY529" s="97" t="e">
        <f t="shared" si="10"/>
        <v>#NAME?</v>
      </c>
      <c r="FZ529" s="21" t="str">
        <f t="shared" si="11"/>
        <v/>
      </c>
      <c r="GA529" s="22" t="str">
        <f>IFERROR(INDEX(Projekte[iTWO],_xlfn.AGGREGATE(15,6,(ROW(Projekte[iTWO])-64)/(--(SEARCH("",Projekte[iTWO])&gt;0)),ROW()-503),1),"")</f>
        <v/>
      </c>
      <c r="GB529" s="21" t="str">
        <f t="shared" si="12"/>
        <v/>
      </c>
      <c r="GC529" s="21"/>
      <c r="GD529" s="21"/>
      <c r="GE529" s="21"/>
      <c r="GF529" s="21"/>
      <c r="GG529" s="21"/>
      <c r="GH529" s="21"/>
      <c r="GI529" s="21"/>
      <c r="GJ529" s="97"/>
      <c r="GK529" s="21"/>
      <c r="GL529" s="21"/>
      <c r="GM529" s="21"/>
      <c r="GO529" s="94"/>
      <c r="GP529" s="94"/>
      <c r="GQ529" s="94"/>
      <c r="GR529" s="94"/>
    </row>
    <row r="530" spans="27:200" x14ac:dyDescent="0.25">
      <c r="AA530" s="1"/>
      <c r="AB530" s="1"/>
      <c r="AC530" s="1"/>
      <c r="AD530" s="1"/>
      <c r="AE530" s="1"/>
      <c r="FN530" s="21" t="str">
        <f t="shared" si="0"/>
        <v/>
      </c>
      <c r="FO530" s="21" t="str">
        <f t="shared" si="1"/>
        <v/>
      </c>
      <c r="FP530" s="21" t="str">
        <f t="shared" si="2"/>
        <v/>
      </c>
      <c r="FQ530" s="21"/>
      <c r="FR530" s="96" t="str">
        <f t="shared" si="3"/>
        <v/>
      </c>
      <c r="FS530" s="21" t="str">
        <f t="shared" si="4"/>
        <v/>
      </c>
      <c r="FT530" s="21" t="str">
        <f t="shared" si="5"/>
        <v/>
      </c>
      <c r="FU530" s="21" t="str">
        <f t="shared" si="6"/>
        <v/>
      </c>
      <c r="FV530" s="21" t="str">
        <f t="shared" si="7"/>
        <v/>
      </c>
      <c r="FW530" s="98" t="str">
        <f t="shared" si="8"/>
        <v/>
      </c>
      <c r="FX530" s="21" t="e">
        <f t="shared" si="9"/>
        <v>#NAME?</v>
      </c>
      <c r="FY530" s="97" t="e">
        <f t="shared" si="10"/>
        <v>#NAME?</v>
      </c>
      <c r="FZ530" s="21" t="str">
        <f t="shared" si="11"/>
        <v/>
      </c>
      <c r="GA530" s="22" t="str">
        <f>IFERROR(INDEX(Projekte[iTWO],_xlfn.AGGREGATE(15,6,(ROW(Projekte[iTWO])-64)/(--(SEARCH("",Projekte[iTWO])&gt;0)),ROW()-503),1),"")</f>
        <v/>
      </c>
      <c r="GB530" s="21" t="str">
        <f t="shared" si="12"/>
        <v/>
      </c>
      <c r="GC530" s="21"/>
      <c r="GD530" s="21"/>
      <c r="GE530" s="21"/>
      <c r="GF530" s="21"/>
      <c r="GG530" s="21"/>
      <c r="GH530" s="21"/>
      <c r="GI530" s="21"/>
      <c r="GJ530" s="97"/>
      <c r="GK530" s="21"/>
      <c r="GL530" s="21"/>
      <c r="GM530" s="21"/>
      <c r="GO530" s="94"/>
      <c r="GP530" s="94"/>
      <c r="GQ530" s="94"/>
      <c r="GR530" s="94"/>
    </row>
    <row r="531" spans="27:200" x14ac:dyDescent="0.25">
      <c r="AA531" s="1"/>
      <c r="AB531" s="1"/>
      <c r="AC531" s="1"/>
      <c r="AD531" s="1"/>
      <c r="AE531" s="1"/>
      <c r="FN531" s="21" t="str">
        <f t="shared" si="0"/>
        <v/>
      </c>
      <c r="FO531" s="21" t="str">
        <f t="shared" si="1"/>
        <v/>
      </c>
      <c r="FP531" s="21" t="str">
        <f t="shared" si="2"/>
        <v/>
      </c>
      <c r="FQ531" s="21"/>
      <c r="FR531" s="96" t="str">
        <f t="shared" si="3"/>
        <v/>
      </c>
      <c r="FS531" s="21" t="str">
        <f t="shared" si="4"/>
        <v/>
      </c>
      <c r="FT531" s="21" t="str">
        <f t="shared" si="5"/>
        <v/>
      </c>
      <c r="FU531" s="21" t="str">
        <f t="shared" si="6"/>
        <v/>
      </c>
      <c r="FV531" s="21" t="str">
        <f t="shared" si="7"/>
        <v/>
      </c>
      <c r="FW531" s="98" t="str">
        <f t="shared" si="8"/>
        <v/>
      </c>
      <c r="FX531" s="21" t="e">
        <f t="shared" si="9"/>
        <v>#NAME?</v>
      </c>
      <c r="FY531" s="97" t="e">
        <f t="shared" si="10"/>
        <v>#NAME?</v>
      </c>
      <c r="FZ531" s="21" t="str">
        <f t="shared" si="11"/>
        <v/>
      </c>
      <c r="GA531" s="22" t="str">
        <f>IFERROR(INDEX(Projekte[iTWO],_xlfn.AGGREGATE(15,6,(ROW(Projekte[iTWO])-64)/(--(SEARCH("",Projekte[iTWO])&gt;0)),ROW()-503),1),"")</f>
        <v/>
      </c>
      <c r="GB531" s="21" t="str">
        <f t="shared" si="12"/>
        <v/>
      </c>
      <c r="GC531" s="21"/>
      <c r="GD531" s="21"/>
      <c r="GE531" s="21"/>
      <c r="GF531" s="21"/>
      <c r="GG531" s="21"/>
      <c r="GH531" s="21"/>
      <c r="GI531" s="21"/>
      <c r="GJ531" s="97"/>
      <c r="GK531" s="21"/>
      <c r="GL531" s="21"/>
      <c r="GM531" s="21"/>
      <c r="GO531" s="94"/>
      <c r="GP531" s="94"/>
      <c r="GQ531" s="94"/>
      <c r="GR531" s="94"/>
    </row>
    <row r="532" spans="27:200" x14ac:dyDescent="0.25">
      <c r="AA532" s="1"/>
      <c r="AB532" s="1"/>
      <c r="AC532" s="1"/>
      <c r="AD532" s="1"/>
      <c r="AE532" s="1"/>
      <c r="FN532" s="21" t="str">
        <f t="shared" si="0"/>
        <v/>
      </c>
      <c r="FO532" s="21" t="str">
        <f t="shared" si="1"/>
        <v/>
      </c>
      <c r="FP532" s="21" t="str">
        <f t="shared" si="2"/>
        <v/>
      </c>
      <c r="FQ532" s="21"/>
      <c r="FR532" s="96" t="str">
        <f t="shared" si="3"/>
        <v/>
      </c>
      <c r="FS532" s="21" t="str">
        <f t="shared" si="4"/>
        <v/>
      </c>
      <c r="FT532" s="21" t="str">
        <f t="shared" si="5"/>
        <v/>
      </c>
      <c r="FU532" s="21" t="str">
        <f t="shared" si="6"/>
        <v/>
      </c>
      <c r="FV532" s="21" t="str">
        <f t="shared" si="7"/>
        <v/>
      </c>
      <c r="FW532" s="98" t="str">
        <f t="shared" si="8"/>
        <v/>
      </c>
      <c r="FX532" s="21" t="e">
        <f t="shared" si="9"/>
        <v>#NAME?</v>
      </c>
      <c r="FY532" s="97" t="e">
        <f t="shared" si="10"/>
        <v>#NAME?</v>
      </c>
      <c r="FZ532" s="21" t="str">
        <f t="shared" si="11"/>
        <v/>
      </c>
      <c r="GA532" s="22" t="str">
        <f>IFERROR(INDEX(Projekte[iTWO],_xlfn.AGGREGATE(15,6,(ROW(Projekte[iTWO])-64)/(--(SEARCH("",Projekte[iTWO])&gt;0)),ROW()-503),1),"")</f>
        <v/>
      </c>
      <c r="GB532" s="21" t="str">
        <f t="shared" si="12"/>
        <v/>
      </c>
      <c r="GC532" s="21"/>
      <c r="GD532" s="21"/>
      <c r="GE532" s="21"/>
      <c r="GF532" s="21"/>
      <c r="GG532" s="21"/>
      <c r="GH532" s="21"/>
      <c r="GI532" s="21"/>
      <c r="GJ532" s="97"/>
      <c r="GK532" s="21"/>
      <c r="GL532" s="21"/>
      <c r="GM532" s="21"/>
      <c r="GO532" s="94"/>
      <c r="GP532" s="94"/>
      <c r="GQ532" s="94"/>
      <c r="GR532" s="94"/>
    </row>
    <row r="533" spans="27:200" x14ac:dyDescent="0.25">
      <c r="AA533" s="1"/>
      <c r="AB533" s="1"/>
      <c r="AC533" s="1"/>
      <c r="AD533" s="1"/>
      <c r="AE533" s="1"/>
      <c r="FN533" s="21" t="str">
        <f t="shared" si="0"/>
        <v/>
      </c>
      <c r="FO533" s="21" t="str">
        <f t="shared" si="1"/>
        <v/>
      </c>
      <c r="FP533" s="21" t="str">
        <f t="shared" si="2"/>
        <v/>
      </c>
      <c r="FQ533" s="21"/>
      <c r="FR533" s="96" t="str">
        <f t="shared" si="3"/>
        <v/>
      </c>
      <c r="FS533" s="21" t="str">
        <f t="shared" si="4"/>
        <v/>
      </c>
      <c r="FT533" s="21" t="str">
        <f t="shared" si="5"/>
        <v/>
      </c>
      <c r="FU533" s="21" t="str">
        <f t="shared" si="6"/>
        <v/>
      </c>
      <c r="FV533" s="21" t="str">
        <f t="shared" si="7"/>
        <v/>
      </c>
      <c r="FW533" s="98" t="str">
        <f t="shared" si="8"/>
        <v/>
      </c>
      <c r="FX533" s="21" t="e">
        <f t="shared" si="9"/>
        <v>#NAME?</v>
      </c>
      <c r="FY533" s="97" t="e">
        <f t="shared" si="10"/>
        <v>#NAME?</v>
      </c>
      <c r="FZ533" s="21" t="str">
        <f t="shared" si="11"/>
        <v/>
      </c>
      <c r="GA533" s="22" t="str">
        <f>IFERROR(INDEX(Projekte[iTWO],_xlfn.AGGREGATE(15,6,(ROW(Projekte[iTWO])-64)/(--(SEARCH("",Projekte[iTWO])&gt;0)),ROW()-503),1),"")</f>
        <v/>
      </c>
      <c r="GB533" s="21" t="str">
        <f t="shared" si="12"/>
        <v/>
      </c>
      <c r="GC533" s="21"/>
      <c r="GD533" s="21"/>
      <c r="GE533" s="21"/>
      <c r="GF533" s="21"/>
      <c r="GG533" s="21"/>
      <c r="GH533" s="21"/>
      <c r="GI533" s="21"/>
      <c r="GJ533" s="97"/>
      <c r="GK533" s="21"/>
      <c r="GL533" s="21"/>
      <c r="GM533" s="21"/>
      <c r="GO533" s="94"/>
      <c r="GP533" s="94"/>
      <c r="GQ533" s="94"/>
      <c r="GR533" s="94"/>
    </row>
    <row r="534" spans="27:200" x14ac:dyDescent="0.25">
      <c r="AA534" s="1"/>
      <c r="AB534" s="1"/>
      <c r="AC534" s="1"/>
      <c r="AD534" s="1"/>
      <c r="AE534" s="1"/>
      <c r="FN534" s="21" t="str">
        <f t="shared" si="0"/>
        <v/>
      </c>
      <c r="FO534" s="21" t="str">
        <f t="shared" si="1"/>
        <v/>
      </c>
      <c r="FP534" s="21" t="str">
        <f t="shared" si="2"/>
        <v/>
      </c>
      <c r="FQ534" s="21"/>
      <c r="FR534" s="96" t="str">
        <f t="shared" si="3"/>
        <v/>
      </c>
      <c r="FS534" s="21" t="str">
        <f t="shared" si="4"/>
        <v/>
      </c>
      <c r="FT534" s="21" t="str">
        <f t="shared" si="5"/>
        <v/>
      </c>
      <c r="FU534" s="21" t="str">
        <f t="shared" si="6"/>
        <v/>
      </c>
      <c r="FV534" s="21" t="str">
        <f t="shared" si="7"/>
        <v/>
      </c>
      <c r="FW534" s="98" t="str">
        <f t="shared" si="8"/>
        <v/>
      </c>
      <c r="FX534" s="21" t="e">
        <f t="shared" si="9"/>
        <v>#NAME?</v>
      </c>
      <c r="FY534" s="97" t="e">
        <f t="shared" si="10"/>
        <v>#NAME?</v>
      </c>
      <c r="FZ534" s="21" t="str">
        <f t="shared" si="11"/>
        <v/>
      </c>
      <c r="GA534" s="22" t="str">
        <f>IFERROR(INDEX(Projekte[iTWO],_xlfn.AGGREGATE(15,6,(ROW(Projekte[iTWO])-64)/(--(SEARCH("",Projekte[iTWO])&gt;0)),ROW()-503),1),"")</f>
        <v/>
      </c>
      <c r="GB534" s="21" t="str">
        <f t="shared" si="12"/>
        <v/>
      </c>
      <c r="GC534" s="21"/>
      <c r="GD534" s="21"/>
      <c r="GE534" s="21"/>
      <c r="GF534" s="21"/>
      <c r="GG534" s="21"/>
      <c r="GH534" s="21"/>
      <c r="GI534" s="21"/>
      <c r="GJ534" s="97"/>
      <c r="GK534" s="21"/>
      <c r="GL534" s="21"/>
      <c r="GM534" s="21"/>
      <c r="GO534" s="94"/>
      <c r="GP534" s="94"/>
      <c r="GQ534" s="94"/>
      <c r="GR534" s="94"/>
    </row>
    <row r="535" spans="27:200" x14ac:dyDescent="0.25">
      <c r="AA535" s="1"/>
      <c r="AB535" s="1"/>
      <c r="AC535" s="1"/>
      <c r="AD535" s="1"/>
      <c r="AE535" s="1"/>
      <c r="FN535" s="21" t="str">
        <f t="shared" si="0"/>
        <v/>
      </c>
      <c r="FO535" s="21" t="str">
        <f t="shared" si="1"/>
        <v/>
      </c>
      <c r="FP535" s="21" t="str">
        <f t="shared" si="2"/>
        <v/>
      </c>
      <c r="FQ535" s="21"/>
      <c r="FR535" s="96" t="str">
        <f t="shared" si="3"/>
        <v/>
      </c>
      <c r="FS535" s="21" t="str">
        <f t="shared" si="4"/>
        <v/>
      </c>
      <c r="FT535" s="21" t="str">
        <f t="shared" si="5"/>
        <v/>
      </c>
      <c r="FU535" s="21" t="str">
        <f t="shared" si="6"/>
        <v/>
      </c>
      <c r="FV535" s="21" t="str">
        <f t="shared" si="7"/>
        <v/>
      </c>
      <c r="FW535" s="98" t="str">
        <f t="shared" si="8"/>
        <v/>
      </c>
      <c r="FX535" s="21" t="e">
        <f t="shared" si="9"/>
        <v>#NAME?</v>
      </c>
      <c r="FY535" s="97" t="e">
        <f t="shared" si="10"/>
        <v>#NAME?</v>
      </c>
      <c r="FZ535" s="21" t="str">
        <f t="shared" si="11"/>
        <v/>
      </c>
      <c r="GA535" s="22" t="str">
        <f>IFERROR(INDEX(Projekte[iTWO],_xlfn.AGGREGATE(15,6,(ROW(Projekte[iTWO])-64)/(--(SEARCH("",Projekte[iTWO])&gt;0)),ROW()-503),1),"")</f>
        <v/>
      </c>
      <c r="GB535" s="21" t="str">
        <f t="shared" si="12"/>
        <v/>
      </c>
      <c r="GC535" s="21"/>
      <c r="GD535" s="21"/>
      <c r="GE535" s="21"/>
      <c r="GF535" s="21"/>
      <c r="GG535" s="21"/>
      <c r="GH535" s="21"/>
      <c r="GI535" s="21"/>
      <c r="GJ535" s="97"/>
      <c r="GK535" s="21"/>
      <c r="GL535" s="21"/>
      <c r="GM535" s="21"/>
      <c r="GO535" s="94"/>
      <c r="GP535" s="94"/>
      <c r="GQ535" s="94"/>
      <c r="GR535" s="94"/>
    </row>
    <row r="536" spans="27:200" x14ac:dyDescent="0.25">
      <c r="AA536" s="1"/>
      <c r="AB536" s="1"/>
      <c r="AC536" s="1"/>
      <c r="AD536" s="1"/>
      <c r="AE536" s="1"/>
      <c r="FN536" s="21" t="str">
        <f t="shared" ref="FN536:FN554" si="13">IF($GA536&lt;&gt;"",RolleEx_Steller_BKU &amp; "","")</f>
        <v/>
      </c>
      <c r="FO536" s="21" t="str">
        <f t="shared" ref="FO536:FO554" si="14">IF($GA536&lt;&gt;"",RolleEx_Steller_OE &amp; "","")</f>
        <v/>
      </c>
      <c r="FP536" s="21" t="str">
        <f t="shared" ref="FP536:FP554" si="15">IF($GA536&lt;&gt;"",RolleEx_Steller_Mail &amp; "","")</f>
        <v/>
      </c>
      <c r="FQ536" s="21"/>
      <c r="FR536" s="96" t="str">
        <f t="shared" ref="FR536:FR554" si="16">IF($GA536&lt;&gt;"",RolleEx_Steller_IKonflikt &amp; "","")</f>
        <v/>
      </c>
      <c r="FS536" s="21" t="str">
        <f t="shared" ref="FS536:FS554" si="17">IF($GA536&lt;&gt;"",RolleEx_FAFirma &amp; "","")</f>
        <v/>
      </c>
      <c r="FT536" s="21" t="str">
        <f t="shared" ref="FT536:FT554" si="18">IF($GA536&lt;&gt;"",RolleEx_Anwender_BKUName &amp; "","")</f>
        <v/>
      </c>
      <c r="FU536" s="21" t="str">
        <f t="shared" ref="FU536:FU554" si="19">IF($GA536&lt;&gt;"",RolleEx_Anwender_Mail &amp; "","")</f>
        <v/>
      </c>
      <c r="FV536" s="21" t="str">
        <f t="shared" ref="FV536:FV554" si="20">IF($GA536&lt;&gt;"",Anwender_OE &amp; "","")</f>
        <v/>
      </c>
      <c r="FW536" s="98" t="str">
        <f t="shared" ref="FW536:FW554" si="21">IF($GA536&lt;&gt;"",Anwender_Telefon,"")</f>
        <v/>
      </c>
      <c r="FX536" s="21" t="e">
        <f t="shared" ref="FX536:FX554" si="22">IF(AND($GA536&lt;&gt;"",Lizenzservicenummer&gt;0),Lizenzservicenummer,"")</f>
        <v>#NAME?</v>
      </c>
      <c r="FY536" s="97" t="e">
        <f t="shared" ref="FY536:FY554" si="23">IF(AND($GA536&lt;&gt;"",Lizenz_Ende_Datum&gt;DATE(1900,1,1)),Lizenz_Ende_Datum,"")</f>
        <v>#NAME?</v>
      </c>
      <c r="FZ536" s="21" t="str">
        <f t="shared" ref="FZ536:FZ554" si="24">IF($GA536&lt;&gt;"",Antragstyp &amp; "","")</f>
        <v/>
      </c>
      <c r="GA536" s="22" t="str">
        <f>IFERROR(INDEX(Projekte[iTWO],_xlfn.AGGREGATE(15,6,(ROW(Projekte[iTWO])-64)/(--(SEARCH("",Projekte[iTWO])&gt;0)),ROW()-503),1),"")</f>
        <v/>
      </c>
      <c r="GB536" s="21" t="str">
        <f t="shared" ref="GB536:GB554" si="25">IF($GA536&lt;&gt;"",RolleEx_Rolle &amp; "","")</f>
        <v/>
      </c>
      <c r="GC536" s="21"/>
      <c r="GD536" s="21"/>
      <c r="GE536" s="21"/>
      <c r="GF536" s="21"/>
      <c r="GG536" s="21"/>
      <c r="GH536" s="21"/>
      <c r="GI536" s="21"/>
      <c r="GJ536" s="97"/>
      <c r="GK536" s="21"/>
      <c r="GL536" s="21"/>
      <c r="GM536" s="21"/>
      <c r="GO536" s="94"/>
      <c r="GP536" s="94"/>
      <c r="GQ536" s="94"/>
      <c r="GR536" s="94"/>
    </row>
    <row r="537" spans="27:200" x14ac:dyDescent="0.25">
      <c r="AA537" s="1"/>
      <c r="AB537" s="1"/>
      <c r="AC537" s="1"/>
      <c r="AD537" s="1"/>
      <c r="AE537" s="1"/>
      <c r="FN537" s="21" t="str">
        <f t="shared" si="13"/>
        <v/>
      </c>
      <c r="FO537" s="21" t="str">
        <f t="shared" si="14"/>
        <v/>
      </c>
      <c r="FP537" s="21" t="str">
        <f t="shared" si="15"/>
        <v/>
      </c>
      <c r="FQ537" s="21"/>
      <c r="FR537" s="96" t="str">
        <f t="shared" si="16"/>
        <v/>
      </c>
      <c r="FS537" s="21" t="str">
        <f t="shared" si="17"/>
        <v/>
      </c>
      <c r="FT537" s="21" t="str">
        <f t="shared" si="18"/>
        <v/>
      </c>
      <c r="FU537" s="21" t="str">
        <f t="shared" si="19"/>
        <v/>
      </c>
      <c r="FV537" s="21" t="str">
        <f t="shared" si="20"/>
        <v/>
      </c>
      <c r="FW537" s="98" t="str">
        <f t="shared" si="21"/>
        <v/>
      </c>
      <c r="FX537" s="21" t="e">
        <f t="shared" si="22"/>
        <v>#NAME?</v>
      </c>
      <c r="FY537" s="97" t="e">
        <f t="shared" si="23"/>
        <v>#NAME?</v>
      </c>
      <c r="FZ537" s="21" t="str">
        <f t="shared" si="24"/>
        <v/>
      </c>
      <c r="GA537" s="22" t="str">
        <f>IFERROR(INDEX(Projekte[iTWO],_xlfn.AGGREGATE(15,6,(ROW(Projekte[iTWO])-64)/(--(SEARCH("",Projekte[iTWO])&gt;0)),ROW()-503),1),"")</f>
        <v/>
      </c>
      <c r="GB537" s="21" t="str">
        <f t="shared" si="25"/>
        <v/>
      </c>
      <c r="GC537" s="21"/>
      <c r="GD537" s="21"/>
      <c r="GE537" s="21"/>
      <c r="GF537" s="21"/>
      <c r="GG537" s="21"/>
      <c r="GH537" s="21"/>
      <c r="GI537" s="21"/>
      <c r="GJ537" s="97"/>
      <c r="GK537" s="21"/>
      <c r="GL537" s="21"/>
      <c r="GM537" s="21"/>
      <c r="GO537" s="94"/>
      <c r="GP537" s="94"/>
      <c r="GQ537" s="94"/>
      <c r="GR537" s="94"/>
    </row>
    <row r="538" spans="27:200" x14ac:dyDescent="0.25">
      <c r="AA538" s="1"/>
      <c r="AB538" s="1"/>
      <c r="AC538" s="1"/>
      <c r="AD538" s="1"/>
      <c r="AE538" s="1"/>
      <c r="FA538" s="1" t="s">
        <v>74</v>
      </c>
      <c r="FN538" s="21" t="str">
        <f t="shared" si="13"/>
        <v/>
      </c>
      <c r="FO538" s="21" t="str">
        <f t="shared" si="14"/>
        <v/>
      </c>
      <c r="FP538" s="21" t="str">
        <f t="shared" si="15"/>
        <v/>
      </c>
      <c r="FQ538" s="21"/>
      <c r="FR538" s="96" t="str">
        <f t="shared" si="16"/>
        <v/>
      </c>
      <c r="FS538" s="21" t="str">
        <f t="shared" si="17"/>
        <v/>
      </c>
      <c r="FT538" s="21" t="str">
        <f t="shared" si="18"/>
        <v/>
      </c>
      <c r="FU538" s="21" t="str">
        <f t="shared" si="19"/>
        <v/>
      </c>
      <c r="FV538" s="21" t="str">
        <f t="shared" si="20"/>
        <v/>
      </c>
      <c r="FW538" s="98" t="str">
        <f t="shared" si="21"/>
        <v/>
      </c>
      <c r="FX538" s="21" t="e">
        <f t="shared" si="22"/>
        <v>#NAME?</v>
      </c>
      <c r="FY538" s="97" t="e">
        <f t="shared" si="23"/>
        <v>#NAME?</v>
      </c>
      <c r="FZ538" s="21" t="str">
        <f t="shared" si="24"/>
        <v/>
      </c>
      <c r="GA538" s="22" t="str">
        <f>IFERROR(INDEX(Projekte[iTWO],_xlfn.AGGREGATE(15,6,(ROW(Projekte[iTWO])-64)/(--(SEARCH("",Projekte[iTWO])&gt;0)),ROW()-503),1),"")</f>
        <v/>
      </c>
      <c r="GB538" s="21" t="str">
        <f t="shared" si="25"/>
        <v/>
      </c>
      <c r="GC538" s="21"/>
      <c r="GD538" s="21"/>
      <c r="GE538" s="21"/>
      <c r="GF538" s="21"/>
      <c r="GG538" s="21"/>
      <c r="GH538" s="21"/>
      <c r="GI538" s="21"/>
      <c r="GJ538" s="97"/>
      <c r="GK538" s="21"/>
      <c r="GL538" s="21"/>
      <c r="GM538" s="21"/>
      <c r="GO538" s="94"/>
      <c r="GP538" s="94"/>
      <c r="GQ538" s="94"/>
      <c r="GR538" s="94"/>
    </row>
    <row r="539" spans="27:200" x14ac:dyDescent="0.25">
      <c r="AA539" s="1"/>
      <c r="AB539" s="1"/>
      <c r="AC539" s="1"/>
      <c r="AD539" s="1"/>
      <c r="AE539" s="1"/>
      <c r="FA539" s="75" t="s">
        <v>117</v>
      </c>
      <c r="FN539" s="21" t="str">
        <f t="shared" si="13"/>
        <v/>
      </c>
      <c r="FO539" s="21" t="str">
        <f t="shared" si="14"/>
        <v/>
      </c>
      <c r="FP539" s="21" t="str">
        <f t="shared" si="15"/>
        <v/>
      </c>
      <c r="FQ539" s="21"/>
      <c r="FR539" s="96" t="str">
        <f t="shared" si="16"/>
        <v/>
      </c>
      <c r="FS539" s="21" t="str">
        <f t="shared" si="17"/>
        <v/>
      </c>
      <c r="FT539" s="21" t="str">
        <f t="shared" si="18"/>
        <v/>
      </c>
      <c r="FU539" s="21" t="str">
        <f t="shared" si="19"/>
        <v/>
      </c>
      <c r="FV539" s="21" t="str">
        <f t="shared" si="20"/>
        <v/>
      </c>
      <c r="FW539" s="98" t="str">
        <f t="shared" si="21"/>
        <v/>
      </c>
      <c r="FX539" s="21" t="e">
        <f t="shared" si="22"/>
        <v>#NAME?</v>
      </c>
      <c r="FY539" s="97" t="e">
        <f t="shared" si="23"/>
        <v>#NAME?</v>
      </c>
      <c r="FZ539" s="21" t="str">
        <f t="shared" si="24"/>
        <v/>
      </c>
      <c r="GA539" s="22" t="str">
        <f>IFERROR(INDEX(Projekte[iTWO],_xlfn.AGGREGATE(15,6,(ROW(Projekte[iTWO])-64)/(--(SEARCH("",Projekte[iTWO])&gt;0)),ROW()-503),1),"")</f>
        <v/>
      </c>
      <c r="GB539" s="21" t="str">
        <f t="shared" si="25"/>
        <v/>
      </c>
      <c r="GC539" s="21"/>
      <c r="GD539" s="21"/>
      <c r="GE539" s="21"/>
      <c r="GF539" s="21"/>
      <c r="GG539" s="21"/>
      <c r="GH539" s="21"/>
      <c r="GI539" s="21"/>
      <c r="GJ539" s="97"/>
      <c r="GK539" s="21"/>
      <c r="GL539" s="21"/>
      <c r="GM539" s="21"/>
      <c r="GO539" s="94"/>
      <c r="GP539" s="94"/>
      <c r="GQ539" s="94"/>
      <c r="GR539" s="94"/>
    </row>
    <row r="540" spans="27:200" x14ac:dyDescent="0.25">
      <c r="AA540" s="1"/>
      <c r="AB540" s="1"/>
      <c r="AC540" s="1"/>
      <c r="AD540" s="1"/>
      <c r="AE540" s="1"/>
      <c r="FA540" s="1" t="s">
        <v>623</v>
      </c>
      <c r="FN540" s="21" t="str">
        <f t="shared" si="13"/>
        <v/>
      </c>
      <c r="FO540" s="21" t="str">
        <f t="shared" si="14"/>
        <v/>
      </c>
      <c r="FP540" s="21" t="str">
        <f t="shared" si="15"/>
        <v/>
      </c>
      <c r="FQ540" s="21"/>
      <c r="FR540" s="96" t="str">
        <f t="shared" si="16"/>
        <v/>
      </c>
      <c r="FS540" s="21" t="str">
        <f t="shared" si="17"/>
        <v/>
      </c>
      <c r="FT540" s="21" t="str">
        <f t="shared" si="18"/>
        <v/>
      </c>
      <c r="FU540" s="21" t="str">
        <f t="shared" si="19"/>
        <v/>
      </c>
      <c r="FV540" s="21" t="str">
        <f t="shared" si="20"/>
        <v/>
      </c>
      <c r="FW540" s="98" t="str">
        <f t="shared" si="21"/>
        <v/>
      </c>
      <c r="FX540" s="21" t="e">
        <f t="shared" si="22"/>
        <v>#NAME?</v>
      </c>
      <c r="FY540" s="97" t="e">
        <f t="shared" si="23"/>
        <v>#NAME?</v>
      </c>
      <c r="FZ540" s="21" t="str">
        <f t="shared" si="24"/>
        <v/>
      </c>
      <c r="GA540" s="22" t="str">
        <f>IFERROR(INDEX(Projekte[iTWO],_xlfn.AGGREGATE(15,6,(ROW(Projekte[iTWO])-64)/(--(SEARCH("",Projekte[iTWO])&gt;0)),ROW()-503),1),"")</f>
        <v/>
      </c>
      <c r="GB540" s="21" t="str">
        <f t="shared" si="25"/>
        <v/>
      </c>
      <c r="GC540" s="21"/>
      <c r="GD540" s="21"/>
      <c r="GE540" s="21"/>
      <c r="GF540" s="21"/>
      <c r="GG540" s="21"/>
      <c r="GH540" s="21"/>
      <c r="GI540" s="21"/>
      <c r="GJ540" s="97"/>
      <c r="GK540" s="21"/>
      <c r="GL540" s="21"/>
      <c r="GM540" s="21"/>
      <c r="GO540" s="94"/>
      <c r="GP540" s="94"/>
      <c r="GQ540" s="94"/>
      <c r="GR540" s="94"/>
    </row>
    <row r="541" spans="27:200" x14ac:dyDescent="0.25">
      <c r="AA541" s="1"/>
      <c r="AB541" s="1"/>
      <c r="AC541" s="1"/>
      <c r="AD541" s="1"/>
      <c r="AE541" s="1"/>
      <c r="FA541" s="1" t="s">
        <v>76</v>
      </c>
      <c r="FN541" s="21" t="str">
        <f t="shared" si="13"/>
        <v/>
      </c>
      <c r="FO541" s="21" t="str">
        <f t="shared" si="14"/>
        <v/>
      </c>
      <c r="FP541" s="21" t="str">
        <f t="shared" si="15"/>
        <v/>
      </c>
      <c r="FQ541" s="21"/>
      <c r="FR541" s="96" t="str">
        <f t="shared" si="16"/>
        <v/>
      </c>
      <c r="FS541" s="21" t="str">
        <f t="shared" si="17"/>
        <v/>
      </c>
      <c r="FT541" s="21" t="str">
        <f t="shared" si="18"/>
        <v/>
      </c>
      <c r="FU541" s="21" t="str">
        <f t="shared" si="19"/>
        <v/>
      </c>
      <c r="FV541" s="21" t="str">
        <f t="shared" si="20"/>
        <v/>
      </c>
      <c r="FW541" s="98" t="str">
        <f t="shared" si="21"/>
        <v/>
      </c>
      <c r="FX541" s="21" t="e">
        <f t="shared" si="22"/>
        <v>#NAME?</v>
      </c>
      <c r="FY541" s="97" t="e">
        <f t="shared" si="23"/>
        <v>#NAME?</v>
      </c>
      <c r="FZ541" s="21" t="str">
        <f t="shared" si="24"/>
        <v/>
      </c>
      <c r="GA541" s="22" t="str">
        <f>IFERROR(INDEX(Projekte[iTWO],_xlfn.AGGREGATE(15,6,(ROW(Projekte[iTWO])-64)/(--(SEARCH("",Projekte[iTWO])&gt;0)),ROW()-503),1),"")</f>
        <v/>
      </c>
      <c r="GB541" s="21" t="str">
        <f t="shared" si="25"/>
        <v/>
      </c>
      <c r="GC541" s="21"/>
      <c r="GD541" s="21"/>
      <c r="GE541" s="21"/>
      <c r="GF541" s="21"/>
      <c r="GG541" s="21"/>
      <c r="GH541" s="21"/>
      <c r="GI541" s="21"/>
      <c r="GJ541" s="97"/>
      <c r="GK541" s="21"/>
      <c r="GL541" s="21"/>
      <c r="GM541" s="21"/>
      <c r="GO541" s="94"/>
      <c r="GP541" s="94"/>
      <c r="GQ541" s="94"/>
      <c r="GR541" s="94"/>
    </row>
    <row r="542" spans="27:200" x14ac:dyDescent="0.25">
      <c r="AA542" s="1"/>
      <c r="AB542" s="1"/>
      <c r="AC542" s="1"/>
      <c r="AD542" s="1"/>
      <c r="AE542" s="1"/>
      <c r="FN542" s="21" t="str">
        <f t="shared" si="13"/>
        <v/>
      </c>
      <c r="FO542" s="21" t="str">
        <f t="shared" si="14"/>
        <v/>
      </c>
      <c r="FP542" s="21" t="str">
        <f t="shared" si="15"/>
        <v/>
      </c>
      <c r="FQ542" s="21"/>
      <c r="FR542" s="96" t="str">
        <f t="shared" si="16"/>
        <v/>
      </c>
      <c r="FS542" s="21" t="str">
        <f t="shared" si="17"/>
        <v/>
      </c>
      <c r="FT542" s="21" t="str">
        <f t="shared" si="18"/>
        <v/>
      </c>
      <c r="FU542" s="21" t="str">
        <f t="shared" si="19"/>
        <v/>
      </c>
      <c r="FV542" s="21" t="str">
        <f t="shared" si="20"/>
        <v/>
      </c>
      <c r="FW542" s="98" t="str">
        <f t="shared" si="21"/>
        <v/>
      </c>
      <c r="FX542" s="21" t="e">
        <f t="shared" si="22"/>
        <v>#NAME?</v>
      </c>
      <c r="FY542" s="97" t="e">
        <f t="shared" si="23"/>
        <v>#NAME?</v>
      </c>
      <c r="FZ542" s="21" t="str">
        <f t="shared" si="24"/>
        <v/>
      </c>
      <c r="GA542" s="22" t="str">
        <f>IFERROR(INDEX(Projekte[iTWO],_xlfn.AGGREGATE(15,6,(ROW(Projekte[iTWO])-64)/(--(SEARCH("",Projekte[iTWO])&gt;0)),ROW()-503),1),"")</f>
        <v/>
      </c>
      <c r="GB542" s="21" t="str">
        <f t="shared" si="25"/>
        <v/>
      </c>
      <c r="GC542" s="21"/>
      <c r="GD542" s="21"/>
      <c r="GE542" s="21"/>
      <c r="GF542" s="21"/>
      <c r="GG542" s="21"/>
      <c r="GH542" s="21"/>
      <c r="GI542" s="21"/>
      <c r="GJ542" s="97"/>
      <c r="GK542" s="21"/>
      <c r="GL542" s="21"/>
      <c r="GM542" s="21"/>
      <c r="GO542" s="94"/>
      <c r="GP542" s="94"/>
      <c r="GQ542" s="94"/>
      <c r="GR542" s="94"/>
    </row>
    <row r="543" spans="27:200" x14ac:dyDescent="0.25">
      <c r="AA543" s="1"/>
      <c r="AB543" s="1"/>
      <c r="AC543" s="1"/>
      <c r="AD543" s="1"/>
      <c r="AE543" s="1"/>
      <c r="FN543" s="21" t="str">
        <f t="shared" si="13"/>
        <v/>
      </c>
      <c r="FO543" s="21" t="str">
        <f t="shared" si="14"/>
        <v/>
      </c>
      <c r="FP543" s="21" t="str">
        <f t="shared" si="15"/>
        <v/>
      </c>
      <c r="FQ543" s="21"/>
      <c r="FR543" s="96" t="str">
        <f t="shared" si="16"/>
        <v/>
      </c>
      <c r="FS543" s="21" t="str">
        <f t="shared" si="17"/>
        <v/>
      </c>
      <c r="FT543" s="21" t="str">
        <f t="shared" si="18"/>
        <v/>
      </c>
      <c r="FU543" s="21" t="str">
        <f t="shared" si="19"/>
        <v/>
      </c>
      <c r="FV543" s="21" t="str">
        <f t="shared" si="20"/>
        <v/>
      </c>
      <c r="FW543" s="98" t="str">
        <f t="shared" si="21"/>
        <v/>
      </c>
      <c r="FX543" s="21" t="e">
        <f t="shared" si="22"/>
        <v>#NAME?</v>
      </c>
      <c r="FY543" s="97" t="e">
        <f t="shared" si="23"/>
        <v>#NAME?</v>
      </c>
      <c r="FZ543" s="21" t="str">
        <f t="shared" si="24"/>
        <v/>
      </c>
      <c r="GA543" s="22" t="str">
        <f>IFERROR(INDEX(Projekte[iTWO],_xlfn.AGGREGATE(15,6,(ROW(Projekte[iTWO])-64)/(--(SEARCH("",Projekte[iTWO])&gt;0)),ROW()-503),1),"")</f>
        <v/>
      </c>
      <c r="GB543" s="21" t="str">
        <f t="shared" si="25"/>
        <v/>
      </c>
      <c r="GC543" s="21"/>
      <c r="GD543" s="21"/>
      <c r="GE543" s="21"/>
      <c r="GF543" s="21"/>
      <c r="GG543" s="21"/>
      <c r="GH543" s="21"/>
      <c r="GI543" s="21"/>
      <c r="GJ543" s="97"/>
      <c r="GK543" s="21"/>
      <c r="GL543" s="21"/>
      <c r="GM543" s="21"/>
      <c r="GO543" s="94"/>
      <c r="GP543" s="94"/>
      <c r="GQ543" s="94"/>
      <c r="GR543" s="94"/>
    </row>
    <row r="544" spans="27:200" x14ac:dyDescent="0.25">
      <c r="AA544" s="1"/>
      <c r="AB544" s="1"/>
      <c r="AC544" s="1"/>
      <c r="AD544" s="1"/>
      <c r="AE544" s="1"/>
      <c r="FN544" s="21" t="str">
        <f t="shared" si="13"/>
        <v/>
      </c>
      <c r="FO544" s="21" t="str">
        <f t="shared" si="14"/>
        <v/>
      </c>
      <c r="FP544" s="21" t="str">
        <f t="shared" si="15"/>
        <v/>
      </c>
      <c r="FQ544" s="21"/>
      <c r="FR544" s="96" t="str">
        <f t="shared" si="16"/>
        <v/>
      </c>
      <c r="FS544" s="21" t="str">
        <f t="shared" si="17"/>
        <v/>
      </c>
      <c r="FT544" s="21" t="str">
        <f t="shared" si="18"/>
        <v/>
      </c>
      <c r="FU544" s="21" t="str">
        <f t="shared" si="19"/>
        <v/>
      </c>
      <c r="FV544" s="21" t="str">
        <f t="shared" si="20"/>
        <v/>
      </c>
      <c r="FW544" s="98" t="str">
        <f t="shared" si="21"/>
        <v/>
      </c>
      <c r="FX544" s="21" t="e">
        <f t="shared" si="22"/>
        <v>#NAME?</v>
      </c>
      <c r="FY544" s="97" t="e">
        <f t="shared" si="23"/>
        <v>#NAME?</v>
      </c>
      <c r="FZ544" s="21" t="str">
        <f t="shared" si="24"/>
        <v/>
      </c>
      <c r="GA544" s="22" t="str">
        <f>IFERROR(INDEX(Projekte[iTWO],_xlfn.AGGREGATE(15,6,(ROW(Projekte[iTWO])-64)/(--(SEARCH("",Projekte[iTWO])&gt;0)),ROW()-503),1),"")</f>
        <v/>
      </c>
      <c r="GB544" s="21" t="str">
        <f t="shared" si="25"/>
        <v/>
      </c>
      <c r="GC544" s="21"/>
      <c r="GD544" s="21"/>
      <c r="GE544" s="21"/>
      <c r="GF544" s="21"/>
      <c r="GG544" s="21"/>
      <c r="GH544" s="21"/>
      <c r="GI544" s="21"/>
      <c r="GJ544" s="97"/>
      <c r="GK544" s="21"/>
      <c r="GL544" s="21"/>
      <c r="GM544" s="21"/>
      <c r="GO544" s="94"/>
      <c r="GP544" s="94"/>
      <c r="GQ544" s="94"/>
      <c r="GR544" s="94"/>
    </row>
    <row r="545" spans="27:200" x14ac:dyDescent="0.25">
      <c r="AA545" s="1"/>
      <c r="AB545" s="1"/>
      <c r="AC545" s="1"/>
      <c r="AD545" s="1"/>
      <c r="AE545" s="1"/>
      <c r="FN545" s="21" t="str">
        <f t="shared" si="13"/>
        <v/>
      </c>
      <c r="FO545" s="21" t="str">
        <f t="shared" si="14"/>
        <v/>
      </c>
      <c r="FP545" s="21" t="str">
        <f t="shared" si="15"/>
        <v/>
      </c>
      <c r="FQ545" s="21"/>
      <c r="FR545" s="96" t="str">
        <f t="shared" si="16"/>
        <v/>
      </c>
      <c r="FS545" s="21" t="str">
        <f t="shared" si="17"/>
        <v/>
      </c>
      <c r="FT545" s="21" t="str">
        <f t="shared" si="18"/>
        <v/>
      </c>
      <c r="FU545" s="21" t="str">
        <f t="shared" si="19"/>
        <v/>
      </c>
      <c r="FV545" s="21" t="str">
        <f t="shared" si="20"/>
        <v/>
      </c>
      <c r="FW545" s="98" t="str">
        <f t="shared" si="21"/>
        <v/>
      </c>
      <c r="FX545" s="21" t="e">
        <f t="shared" si="22"/>
        <v>#NAME?</v>
      </c>
      <c r="FY545" s="97" t="e">
        <f t="shared" si="23"/>
        <v>#NAME?</v>
      </c>
      <c r="FZ545" s="21" t="str">
        <f t="shared" si="24"/>
        <v/>
      </c>
      <c r="GA545" s="22" t="str">
        <f>IFERROR(INDEX(Projekte[iTWO],_xlfn.AGGREGATE(15,6,(ROW(Projekte[iTWO])-64)/(--(SEARCH("",Projekte[iTWO])&gt;0)),ROW()-503),1),"")</f>
        <v/>
      </c>
      <c r="GB545" s="21" t="str">
        <f t="shared" si="25"/>
        <v/>
      </c>
      <c r="GC545" s="21"/>
      <c r="GD545" s="21"/>
      <c r="GE545" s="21"/>
      <c r="GF545" s="21"/>
      <c r="GG545" s="21"/>
      <c r="GH545" s="21"/>
      <c r="GI545" s="21"/>
      <c r="GJ545" s="97"/>
      <c r="GK545" s="21"/>
      <c r="GL545" s="21"/>
      <c r="GM545" s="21"/>
      <c r="GO545" s="94"/>
      <c r="GP545" s="94"/>
      <c r="GQ545" s="94"/>
      <c r="GR545" s="94"/>
    </row>
    <row r="546" spans="27:200" x14ac:dyDescent="0.25">
      <c r="AA546" s="1"/>
      <c r="AB546" s="1"/>
      <c r="AC546" s="1"/>
      <c r="AD546" s="1"/>
      <c r="AE546" s="1"/>
      <c r="FN546" s="21" t="str">
        <f t="shared" si="13"/>
        <v/>
      </c>
      <c r="FO546" s="21" t="str">
        <f t="shared" si="14"/>
        <v/>
      </c>
      <c r="FP546" s="21" t="str">
        <f t="shared" si="15"/>
        <v/>
      </c>
      <c r="FQ546" s="21"/>
      <c r="FR546" s="96" t="str">
        <f t="shared" si="16"/>
        <v/>
      </c>
      <c r="FS546" s="21" t="str">
        <f t="shared" si="17"/>
        <v/>
      </c>
      <c r="FT546" s="21" t="str">
        <f t="shared" si="18"/>
        <v/>
      </c>
      <c r="FU546" s="21" t="str">
        <f t="shared" si="19"/>
        <v/>
      </c>
      <c r="FV546" s="21" t="str">
        <f t="shared" si="20"/>
        <v/>
      </c>
      <c r="FW546" s="98" t="str">
        <f t="shared" si="21"/>
        <v/>
      </c>
      <c r="FX546" s="21" t="e">
        <f t="shared" si="22"/>
        <v>#NAME?</v>
      </c>
      <c r="FY546" s="97" t="e">
        <f t="shared" si="23"/>
        <v>#NAME?</v>
      </c>
      <c r="FZ546" s="21" t="str">
        <f t="shared" si="24"/>
        <v/>
      </c>
      <c r="GA546" s="22" t="str">
        <f>IFERROR(INDEX(Projekte[iTWO],_xlfn.AGGREGATE(15,6,(ROW(Projekte[iTWO])-64)/(--(SEARCH("",Projekte[iTWO])&gt;0)),ROW()-503),1),"")</f>
        <v/>
      </c>
      <c r="GB546" s="21" t="str">
        <f t="shared" si="25"/>
        <v/>
      </c>
      <c r="GC546" s="21"/>
      <c r="GD546" s="21"/>
      <c r="GE546" s="21"/>
      <c r="GF546" s="21"/>
      <c r="GG546" s="21"/>
      <c r="GH546" s="21"/>
      <c r="GI546" s="21"/>
      <c r="GJ546" s="97"/>
      <c r="GK546" s="21"/>
      <c r="GL546" s="21"/>
      <c r="GM546" s="21"/>
      <c r="GO546" s="94"/>
      <c r="GP546" s="94"/>
      <c r="GQ546" s="94"/>
      <c r="GR546" s="94"/>
    </row>
    <row r="547" spans="27:200" x14ac:dyDescent="0.25">
      <c r="AA547" s="1"/>
      <c r="AC547" s="1"/>
      <c r="AD547" s="1"/>
      <c r="AE547" s="1"/>
      <c r="FN547" s="21" t="str">
        <f t="shared" si="13"/>
        <v/>
      </c>
      <c r="FO547" s="21" t="str">
        <f t="shared" si="14"/>
        <v/>
      </c>
      <c r="FP547" s="21" t="str">
        <f t="shared" si="15"/>
        <v/>
      </c>
      <c r="FQ547" s="21"/>
      <c r="FR547" s="96" t="str">
        <f t="shared" si="16"/>
        <v/>
      </c>
      <c r="FS547" s="21" t="str">
        <f t="shared" si="17"/>
        <v/>
      </c>
      <c r="FT547" s="21" t="str">
        <f t="shared" si="18"/>
        <v/>
      </c>
      <c r="FU547" s="21" t="str">
        <f t="shared" si="19"/>
        <v/>
      </c>
      <c r="FV547" s="21" t="str">
        <f t="shared" si="20"/>
        <v/>
      </c>
      <c r="FW547" s="98" t="str">
        <f t="shared" si="21"/>
        <v/>
      </c>
      <c r="FX547" s="21" t="e">
        <f t="shared" si="22"/>
        <v>#NAME?</v>
      </c>
      <c r="FY547" s="97" t="e">
        <f t="shared" si="23"/>
        <v>#NAME?</v>
      </c>
      <c r="FZ547" s="21" t="str">
        <f t="shared" si="24"/>
        <v/>
      </c>
      <c r="GA547" s="22" t="str">
        <f>IFERROR(INDEX(Projekte[iTWO],_xlfn.AGGREGATE(15,6,(ROW(Projekte[iTWO])-64)/(--(SEARCH("",Projekte[iTWO])&gt;0)),ROW()-503),1),"")</f>
        <v/>
      </c>
      <c r="GB547" s="21" t="str">
        <f t="shared" si="25"/>
        <v/>
      </c>
      <c r="GC547" s="21"/>
      <c r="GD547" s="21"/>
      <c r="GE547" s="21"/>
      <c r="GF547" s="21"/>
      <c r="GG547" s="21"/>
      <c r="GH547" s="21"/>
      <c r="GI547" s="21"/>
      <c r="GJ547" s="97"/>
      <c r="GK547" s="21"/>
      <c r="GL547" s="21"/>
      <c r="GM547" s="21"/>
      <c r="GO547" s="94"/>
      <c r="GP547" s="94"/>
      <c r="GQ547" s="94"/>
      <c r="GR547" s="94"/>
    </row>
    <row r="548" spans="27:200" x14ac:dyDescent="0.25">
      <c r="AA548" s="1"/>
      <c r="AE548" s="1"/>
      <c r="FN548" s="21" t="str">
        <f t="shared" si="13"/>
        <v/>
      </c>
      <c r="FO548" s="21" t="str">
        <f t="shared" si="14"/>
        <v/>
      </c>
      <c r="FP548" s="21" t="str">
        <f t="shared" si="15"/>
        <v/>
      </c>
      <c r="FQ548" s="21"/>
      <c r="FR548" s="96" t="str">
        <f t="shared" si="16"/>
        <v/>
      </c>
      <c r="FS548" s="21" t="str">
        <f t="shared" si="17"/>
        <v/>
      </c>
      <c r="FT548" s="21" t="str">
        <f t="shared" si="18"/>
        <v/>
      </c>
      <c r="FU548" s="21" t="str">
        <f t="shared" si="19"/>
        <v/>
      </c>
      <c r="FV548" s="21" t="str">
        <f t="shared" si="20"/>
        <v/>
      </c>
      <c r="FW548" s="98" t="str">
        <f t="shared" si="21"/>
        <v/>
      </c>
      <c r="FX548" s="21" t="e">
        <f t="shared" si="22"/>
        <v>#NAME?</v>
      </c>
      <c r="FY548" s="97" t="e">
        <f t="shared" si="23"/>
        <v>#NAME?</v>
      </c>
      <c r="FZ548" s="21" t="str">
        <f t="shared" si="24"/>
        <v/>
      </c>
      <c r="GA548" s="22" t="str">
        <f>IFERROR(INDEX(Projekte[iTWO],_xlfn.AGGREGATE(15,6,(ROW(Projekte[iTWO])-64)/(--(SEARCH("",Projekte[iTWO])&gt;0)),ROW()-503),1),"")</f>
        <v/>
      </c>
      <c r="GB548" s="21" t="str">
        <f t="shared" si="25"/>
        <v/>
      </c>
      <c r="GC548" s="21"/>
      <c r="GD548" s="21"/>
      <c r="GE548" s="21"/>
      <c r="GF548" s="21"/>
      <c r="GG548" s="21"/>
      <c r="GH548" s="21"/>
      <c r="GI548" s="21"/>
      <c r="GJ548" s="97"/>
      <c r="GK548" s="21"/>
      <c r="GL548" s="21"/>
      <c r="GM548" s="21"/>
      <c r="GO548" s="94"/>
      <c r="GP548" s="94"/>
      <c r="GQ548" s="94"/>
      <c r="GR548" s="94"/>
    </row>
    <row r="549" spans="27:200" x14ac:dyDescent="0.25">
      <c r="AA549" s="1"/>
      <c r="AE549" s="1"/>
      <c r="FN549" s="21" t="str">
        <f t="shared" si="13"/>
        <v/>
      </c>
      <c r="FO549" s="21" t="str">
        <f t="shared" si="14"/>
        <v/>
      </c>
      <c r="FP549" s="21" t="str">
        <f t="shared" si="15"/>
        <v/>
      </c>
      <c r="FQ549" s="21"/>
      <c r="FR549" s="96" t="str">
        <f t="shared" si="16"/>
        <v/>
      </c>
      <c r="FS549" s="21" t="str">
        <f t="shared" si="17"/>
        <v/>
      </c>
      <c r="FT549" s="21" t="str">
        <f t="shared" si="18"/>
        <v/>
      </c>
      <c r="FU549" s="21" t="str">
        <f t="shared" si="19"/>
        <v/>
      </c>
      <c r="FV549" s="21" t="str">
        <f t="shared" si="20"/>
        <v/>
      </c>
      <c r="FW549" s="98" t="str">
        <f t="shared" si="21"/>
        <v/>
      </c>
      <c r="FX549" s="21" t="e">
        <f t="shared" si="22"/>
        <v>#NAME?</v>
      </c>
      <c r="FY549" s="97" t="e">
        <f t="shared" si="23"/>
        <v>#NAME?</v>
      </c>
      <c r="FZ549" s="21" t="str">
        <f t="shared" si="24"/>
        <v/>
      </c>
      <c r="GA549" s="22" t="str">
        <f>IFERROR(INDEX(Projekte[iTWO],_xlfn.AGGREGATE(15,6,(ROW(Projekte[iTWO])-64)/(--(SEARCH("",Projekte[iTWO])&gt;0)),ROW()-503),1),"")</f>
        <v/>
      </c>
      <c r="GB549" s="21" t="str">
        <f t="shared" si="25"/>
        <v/>
      </c>
      <c r="GC549" s="21"/>
      <c r="GD549" s="21"/>
      <c r="GE549" s="21"/>
      <c r="GF549" s="21"/>
      <c r="GG549" s="21"/>
      <c r="GH549" s="21"/>
      <c r="GI549" s="21"/>
      <c r="GJ549" s="97"/>
      <c r="GK549" s="21"/>
      <c r="GL549" s="21"/>
      <c r="GM549" s="21"/>
      <c r="GO549" s="94"/>
      <c r="GP549" s="94"/>
      <c r="GQ549" s="94"/>
      <c r="GR549" s="94"/>
    </row>
    <row r="550" spans="27:200" x14ac:dyDescent="0.25">
      <c r="AA550" s="1"/>
      <c r="AE550" s="1"/>
      <c r="FN550" s="21" t="str">
        <f t="shared" si="13"/>
        <v/>
      </c>
      <c r="FO550" s="21" t="str">
        <f t="shared" si="14"/>
        <v/>
      </c>
      <c r="FP550" s="21" t="str">
        <f t="shared" si="15"/>
        <v/>
      </c>
      <c r="FQ550" s="21"/>
      <c r="FR550" s="96" t="str">
        <f t="shared" si="16"/>
        <v/>
      </c>
      <c r="FS550" s="21" t="str">
        <f t="shared" si="17"/>
        <v/>
      </c>
      <c r="FT550" s="21" t="str">
        <f t="shared" si="18"/>
        <v/>
      </c>
      <c r="FU550" s="21" t="str">
        <f t="shared" si="19"/>
        <v/>
      </c>
      <c r="FV550" s="21" t="str">
        <f t="shared" si="20"/>
        <v/>
      </c>
      <c r="FW550" s="98" t="str">
        <f t="shared" si="21"/>
        <v/>
      </c>
      <c r="FX550" s="21" t="e">
        <f t="shared" si="22"/>
        <v>#NAME?</v>
      </c>
      <c r="FY550" s="97" t="e">
        <f t="shared" si="23"/>
        <v>#NAME?</v>
      </c>
      <c r="FZ550" s="21" t="str">
        <f t="shared" si="24"/>
        <v/>
      </c>
      <c r="GA550" s="22" t="str">
        <f>IFERROR(INDEX(Projekte[iTWO],_xlfn.AGGREGATE(15,6,(ROW(Projekte[iTWO])-64)/(--(SEARCH("",Projekte[iTWO])&gt;0)),ROW()-503),1),"")</f>
        <v/>
      </c>
      <c r="GB550" s="21" t="str">
        <f t="shared" si="25"/>
        <v/>
      </c>
      <c r="GC550" s="21"/>
      <c r="GD550" s="21"/>
      <c r="GE550" s="21"/>
      <c r="GF550" s="21"/>
      <c r="GG550" s="21"/>
      <c r="GH550" s="21"/>
      <c r="GI550" s="21"/>
      <c r="GJ550" s="97"/>
      <c r="GK550" s="21"/>
      <c r="GL550" s="21"/>
      <c r="GM550" s="21"/>
      <c r="GO550" s="94"/>
      <c r="GP550" s="94"/>
      <c r="GQ550" s="94"/>
      <c r="GR550" s="94"/>
    </row>
    <row r="551" spans="27:200" x14ac:dyDescent="0.25">
      <c r="AA551" s="1"/>
      <c r="AE551" s="1"/>
      <c r="FN551" s="21" t="str">
        <f t="shared" si="13"/>
        <v/>
      </c>
      <c r="FO551" s="21" t="str">
        <f t="shared" si="14"/>
        <v/>
      </c>
      <c r="FP551" s="21" t="str">
        <f t="shared" si="15"/>
        <v/>
      </c>
      <c r="FQ551" s="21"/>
      <c r="FR551" s="96" t="str">
        <f t="shared" si="16"/>
        <v/>
      </c>
      <c r="FS551" s="21" t="str">
        <f t="shared" si="17"/>
        <v/>
      </c>
      <c r="FT551" s="21" t="str">
        <f t="shared" si="18"/>
        <v/>
      </c>
      <c r="FU551" s="21" t="str">
        <f t="shared" si="19"/>
        <v/>
      </c>
      <c r="FV551" s="21" t="str">
        <f t="shared" si="20"/>
        <v/>
      </c>
      <c r="FW551" s="98" t="str">
        <f t="shared" si="21"/>
        <v/>
      </c>
      <c r="FX551" s="21" t="e">
        <f t="shared" si="22"/>
        <v>#NAME?</v>
      </c>
      <c r="FY551" s="97" t="e">
        <f t="shared" si="23"/>
        <v>#NAME?</v>
      </c>
      <c r="FZ551" s="21" t="str">
        <f t="shared" si="24"/>
        <v/>
      </c>
      <c r="GA551" s="22" t="str">
        <f>IFERROR(INDEX(Projekte[iTWO],_xlfn.AGGREGATE(15,6,(ROW(Projekte[iTWO])-64)/(--(SEARCH("",Projekte[iTWO])&gt;0)),ROW()-503),1),"")</f>
        <v/>
      </c>
      <c r="GB551" s="21" t="str">
        <f t="shared" si="25"/>
        <v/>
      </c>
      <c r="GC551" s="21"/>
      <c r="GD551" s="21"/>
      <c r="GE551" s="21"/>
      <c r="GF551" s="21"/>
      <c r="GG551" s="21"/>
      <c r="GH551" s="21"/>
      <c r="GI551" s="21"/>
      <c r="GJ551" s="97"/>
      <c r="GK551" s="21"/>
      <c r="GL551" s="21"/>
      <c r="GM551" s="21"/>
      <c r="GO551" s="94"/>
      <c r="GP551" s="94"/>
      <c r="GQ551" s="94"/>
      <c r="GR551" s="94"/>
    </row>
    <row r="552" spans="27:200" x14ac:dyDescent="0.25">
      <c r="AA552" s="1"/>
      <c r="AE552" s="1"/>
      <c r="FN552" s="21" t="str">
        <f t="shared" si="13"/>
        <v/>
      </c>
      <c r="FO552" s="21" t="str">
        <f t="shared" si="14"/>
        <v/>
      </c>
      <c r="FP552" s="21" t="str">
        <f t="shared" si="15"/>
        <v/>
      </c>
      <c r="FQ552" s="21"/>
      <c r="FR552" s="96" t="str">
        <f t="shared" si="16"/>
        <v/>
      </c>
      <c r="FS552" s="21" t="str">
        <f t="shared" si="17"/>
        <v/>
      </c>
      <c r="FT552" s="21" t="str">
        <f t="shared" si="18"/>
        <v/>
      </c>
      <c r="FU552" s="21" t="str">
        <f t="shared" si="19"/>
        <v/>
      </c>
      <c r="FV552" s="21" t="str">
        <f t="shared" si="20"/>
        <v/>
      </c>
      <c r="FW552" s="98" t="str">
        <f t="shared" si="21"/>
        <v/>
      </c>
      <c r="FX552" s="21" t="e">
        <f t="shared" si="22"/>
        <v>#NAME?</v>
      </c>
      <c r="FY552" s="97" t="e">
        <f t="shared" si="23"/>
        <v>#NAME?</v>
      </c>
      <c r="FZ552" s="21" t="str">
        <f t="shared" si="24"/>
        <v/>
      </c>
      <c r="GA552" s="22" t="str">
        <f>IFERROR(INDEX(Projekte[iTWO],_xlfn.AGGREGATE(15,6,(ROW(Projekte[iTWO])-64)/(--(SEARCH("",Projekte[iTWO])&gt;0)),ROW()-503),1),"")</f>
        <v/>
      </c>
      <c r="GB552" s="21" t="str">
        <f t="shared" si="25"/>
        <v/>
      </c>
      <c r="GC552" s="21"/>
      <c r="GD552" s="21"/>
      <c r="GE552" s="21"/>
      <c r="GF552" s="21"/>
      <c r="GG552" s="21"/>
      <c r="GH552" s="21"/>
      <c r="GI552" s="21"/>
      <c r="GJ552" s="97"/>
      <c r="GK552" s="21"/>
      <c r="GL552" s="21"/>
      <c r="GM552" s="21"/>
      <c r="GO552" s="94"/>
      <c r="GP552" s="94"/>
      <c r="GQ552" s="94"/>
      <c r="GR552" s="94"/>
    </row>
    <row r="553" spans="27:200" x14ac:dyDescent="0.25">
      <c r="AA553" s="1"/>
      <c r="AE553" s="1"/>
      <c r="FN553" s="21" t="str">
        <f t="shared" si="13"/>
        <v/>
      </c>
      <c r="FO553" s="21" t="str">
        <f t="shared" si="14"/>
        <v/>
      </c>
      <c r="FP553" s="21" t="str">
        <f t="shared" si="15"/>
        <v/>
      </c>
      <c r="FQ553" s="21"/>
      <c r="FR553" s="96" t="str">
        <f t="shared" si="16"/>
        <v/>
      </c>
      <c r="FS553" s="21" t="str">
        <f t="shared" si="17"/>
        <v/>
      </c>
      <c r="FT553" s="21" t="str">
        <f t="shared" si="18"/>
        <v/>
      </c>
      <c r="FU553" s="21" t="str">
        <f t="shared" si="19"/>
        <v/>
      </c>
      <c r="FV553" s="21" t="str">
        <f t="shared" si="20"/>
        <v/>
      </c>
      <c r="FW553" s="98" t="str">
        <f t="shared" si="21"/>
        <v/>
      </c>
      <c r="FX553" s="21" t="e">
        <f t="shared" si="22"/>
        <v>#NAME?</v>
      </c>
      <c r="FY553" s="97" t="e">
        <f t="shared" si="23"/>
        <v>#NAME?</v>
      </c>
      <c r="FZ553" s="21" t="str">
        <f t="shared" si="24"/>
        <v/>
      </c>
      <c r="GA553" s="22" t="str">
        <f>IFERROR(INDEX(Projekte[iTWO],_xlfn.AGGREGATE(15,6,(ROW(Projekte[iTWO])-64)/(--(SEARCH("",Projekte[iTWO])&gt;0)),ROW()-503),1),"")</f>
        <v/>
      </c>
      <c r="GB553" s="21" t="str">
        <f t="shared" si="25"/>
        <v/>
      </c>
      <c r="GC553" s="21"/>
      <c r="GD553" s="21"/>
      <c r="GE553" s="21"/>
      <c r="GF553" s="21"/>
      <c r="GG553" s="21"/>
      <c r="GH553" s="21"/>
      <c r="GI553" s="21"/>
      <c r="GJ553" s="97"/>
      <c r="GK553" s="21"/>
      <c r="GL553" s="21"/>
      <c r="GM553" s="21"/>
      <c r="GO553" s="94"/>
      <c r="GP553" s="94"/>
      <c r="GQ553" s="94"/>
      <c r="GR553" s="94"/>
    </row>
    <row r="554" spans="27:200" x14ac:dyDescent="0.25">
      <c r="AA554" s="1"/>
      <c r="AE554" s="1"/>
      <c r="FN554" s="21" t="str">
        <f t="shared" si="13"/>
        <v/>
      </c>
      <c r="FO554" s="21" t="str">
        <f t="shared" si="14"/>
        <v/>
      </c>
      <c r="FP554" s="21" t="str">
        <f t="shared" si="15"/>
        <v/>
      </c>
      <c r="FQ554" s="21"/>
      <c r="FR554" s="96" t="str">
        <f t="shared" si="16"/>
        <v/>
      </c>
      <c r="FS554" s="21" t="str">
        <f t="shared" si="17"/>
        <v/>
      </c>
      <c r="FT554" s="21" t="str">
        <f t="shared" si="18"/>
        <v/>
      </c>
      <c r="FU554" s="21" t="str">
        <f t="shared" si="19"/>
        <v/>
      </c>
      <c r="FV554" s="21" t="str">
        <f t="shared" si="20"/>
        <v/>
      </c>
      <c r="FW554" s="98" t="str">
        <f t="shared" si="21"/>
        <v/>
      </c>
      <c r="FX554" s="21" t="e">
        <f t="shared" si="22"/>
        <v>#NAME?</v>
      </c>
      <c r="FY554" s="97" t="e">
        <f t="shared" si="23"/>
        <v>#NAME?</v>
      </c>
      <c r="FZ554" s="21" t="str">
        <f t="shared" si="24"/>
        <v/>
      </c>
      <c r="GA554" s="22" t="str">
        <f>IFERROR(INDEX(Projekte[iTWO],_xlfn.AGGREGATE(15,6,(ROW(Projekte[iTWO])-64)/(--(SEARCH("",Projekte[iTWO])&gt;0)),ROW()-503),1),"")</f>
        <v/>
      </c>
      <c r="GB554" s="21" t="str">
        <f t="shared" si="25"/>
        <v/>
      </c>
      <c r="GC554" s="21"/>
      <c r="GD554" s="21"/>
      <c r="GE554" s="21"/>
      <c r="GF554" s="21"/>
      <c r="GG554" s="21"/>
      <c r="GH554" s="21"/>
      <c r="GI554" s="21"/>
      <c r="GJ554" s="97"/>
      <c r="GK554" s="21"/>
      <c r="GL554" s="21"/>
      <c r="GM554" s="21"/>
      <c r="GO554" s="94"/>
      <c r="GP554" s="94"/>
      <c r="GQ554" s="94"/>
      <c r="GR554" s="94"/>
    </row>
    <row r="591" spans="103:104" x14ac:dyDescent="0.25">
      <c r="CY591" s="1" t="s">
        <v>612</v>
      </c>
      <c r="CZ591" s="109">
        <v>43310</v>
      </c>
    </row>
    <row r="592" spans="103:104" x14ac:dyDescent="0.25">
      <c r="CY592" s="82" t="s">
        <v>77</v>
      </c>
    </row>
    <row r="594" spans="103:104" x14ac:dyDescent="0.25">
      <c r="CY594" s="108" t="s">
        <v>610</v>
      </c>
      <c r="CZ594" s="108" t="s">
        <v>611</v>
      </c>
    </row>
    <row r="595" spans="103:104" x14ac:dyDescent="0.25">
      <c r="CY595" s="111" t="s">
        <v>120</v>
      </c>
      <c r="CZ595" s="111" t="s">
        <v>121</v>
      </c>
    </row>
    <row r="596" spans="103:104" x14ac:dyDescent="0.25">
      <c r="CY596" s="111" t="s">
        <v>122</v>
      </c>
      <c r="CZ596" s="111" t="s">
        <v>123</v>
      </c>
    </row>
    <row r="597" spans="103:104" x14ac:dyDescent="0.25">
      <c r="CY597" s="111" t="s">
        <v>124</v>
      </c>
      <c r="CZ597" s="111" t="s">
        <v>125</v>
      </c>
    </row>
    <row r="598" spans="103:104" x14ac:dyDescent="0.25">
      <c r="CY598" s="111" t="s">
        <v>126</v>
      </c>
      <c r="CZ598" s="111" t="s">
        <v>127</v>
      </c>
    </row>
    <row r="599" spans="103:104" x14ac:dyDescent="0.25">
      <c r="CY599" s="111" t="s">
        <v>128</v>
      </c>
      <c r="CZ599" s="111" t="s">
        <v>129</v>
      </c>
    </row>
    <row r="600" spans="103:104" x14ac:dyDescent="0.25">
      <c r="CY600" s="111" t="s">
        <v>130</v>
      </c>
      <c r="CZ600" s="111" t="s">
        <v>131</v>
      </c>
    </row>
    <row r="601" spans="103:104" x14ac:dyDescent="0.25">
      <c r="CY601" s="111" t="s">
        <v>132</v>
      </c>
      <c r="CZ601" s="111" t="s">
        <v>133</v>
      </c>
    </row>
    <row r="602" spans="103:104" x14ac:dyDescent="0.25">
      <c r="CY602" s="111" t="s">
        <v>134</v>
      </c>
      <c r="CZ602" s="111" t="s">
        <v>134</v>
      </c>
    </row>
    <row r="603" spans="103:104" x14ac:dyDescent="0.25">
      <c r="CY603" s="111" t="s">
        <v>135</v>
      </c>
      <c r="CZ603" s="111" t="s">
        <v>136</v>
      </c>
    </row>
    <row r="604" spans="103:104" x14ac:dyDescent="0.25">
      <c r="CY604" s="111" t="s">
        <v>137</v>
      </c>
      <c r="CZ604" s="111" t="s">
        <v>138</v>
      </c>
    </row>
    <row r="605" spans="103:104" x14ac:dyDescent="0.25">
      <c r="CY605" s="111" t="s">
        <v>139</v>
      </c>
      <c r="CZ605" s="111" t="s">
        <v>140</v>
      </c>
    </row>
    <row r="606" spans="103:104" x14ac:dyDescent="0.25">
      <c r="CY606" s="111" t="s">
        <v>141</v>
      </c>
      <c r="CZ606" s="111" t="s">
        <v>142</v>
      </c>
    </row>
    <row r="607" spans="103:104" x14ac:dyDescent="0.25">
      <c r="CY607" s="111" t="s">
        <v>143</v>
      </c>
      <c r="CZ607" s="111" t="s">
        <v>144</v>
      </c>
    </row>
    <row r="608" spans="103:104" x14ac:dyDescent="0.25">
      <c r="CY608" s="111" t="s">
        <v>145</v>
      </c>
      <c r="CZ608" s="111" t="s">
        <v>146</v>
      </c>
    </row>
    <row r="609" spans="103:104" x14ac:dyDescent="0.25">
      <c r="CY609" s="111" t="s">
        <v>147</v>
      </c>
      <c r="CZ609" s="111" t="s">
        <v>148</v>
      </c>
    </row>
    <row r="610" spans="103:104" x14ac:dyDescent="0.25">
      <c r="CY610" s="111" t="s">
        <v>149</v>
      </c>
      <c r="CZ610" s="111" t="s">
        <v>150</v>
      </c>
    </row>
    <row r="611" spans="103:104" x14ac:dyDescent="0.25">
      <c r="CY611" s="111" t="s">
        <v>151</v>
      </c>
      <c r="CZ611" s="111" t="s">
        <v>152</v>
      </c>
    </row>
    <row r="612" spans="103:104" x14ac:dyDescent="0.25">
      <c r="CY612" s="111" t="s">
        <v>153</v>
      </c>
      <c r="CZ612" s="111" t="s">
        <v>154</v>
      </c>
    </row>
    <row r="613" spans="103:104" x14ac:dyDescent="0.25">
      <c r="CY613" s="111" t="s">
        <v>155</v>
      </c>
      <c r="CZ613" s="111" t="s">
        <v>156</v>
      </c>
    </row>
    <row r="614" spans="103:104" x14ac:dyDescent="0.25">
      <c r="CY614" s="111" t="s">
        <v>157</v>
      </c>
      <c r="CZ614" s="111" t="s">
        <v>158</v>
      </c>
    </row>
    <row r="615" spans="103:104" x14ac:dyDescent="0.25">
      <c r="CY615" s="111" t="s">
        <v>159</v>
      </c>
      <c r="CZ615" s="111" t="s">
        <v>160</v>
      </c>
    </row>
    <row r="616" spans="103:104" x14ac:dyDescent="0.25">
      <c r="CY616" s="111" t="s">
        <v>161</v>
      </c>
      <c r="CZ616" s="111" t="s">
        <v>162</v>
      </c>
    </row>
    <row r="617" spans="103:104" x14ac:dyDescent="0.25">
      <c r="CY617" s="111" t="s">
        <v>163</v>
      </c>
      <c r="CZ617" s="111" t="s">
        <v>164</v>
      </c>
    </row>
    <row r="618" spans="103:104" x14ac:dyDescent="0.25">
      <c r="CY618" s="111" t="s">
        <v>165</v>
      </c>
      <c r="CZ618" s="111" t="s">
        <v>166</v>
      </c>
    </row>
    <row r="619" spans="103:104" x14ac:dyDescent="0.25">
      <c r="CY619" s="111" t="s">
        <v>167</v>
      </c>
      <c r="CZ619" s="111" t="s">
        <v>168</v>
      </c>
    </row>
    <row r="620" spans="103:104" x14ac:dyDescent="0.25">
      <c r="CY620" s="111" t="s">
        <v>169</v>
      </c>
      <c r="CZ620" s="111" t="s">
        <v>170</v>
      </c>
    </row>
    <row r="621" spans="103:104" x14ac:dyDescent="0.25">
      <c r="CY621" s="111" t="s">
        <v>171</v>
      </c>
      <c r="CZ621" s="111" t="s">
        <v>172</v>
      </c>
    </row>
    <row r="622" spans="103:104" x14ac:dyDescent="0.25">
      <c r="CY622" s="111" t="s">
        <v>173</v>
      </c>
      <c r="CZ622" s="111" t="s">
        <v>174</v>
      </c>
    </row>
    <row r="623" spans="103:104" x14ac:dyDescent="0.25">
      <c r="CY623" s="111" t="s">
        <v>175</v>
      </c>
      <c r="CZ623" s="111" t="s">
        <v>176</v>
      </c>
    </row>
    <row r="624" spans="103:104" x14ac:dyDescent="0.25">
      <c r="CY624" s="111" t="s">
        <v>177</v>
      </c>
      <c r="CZ624" s="111" t="s">
        <v>178</v>
      </c>
    </row>
    <row r="625" spans="103:104" x14ac:dyDescent="0.25">
      <c r="CY625" s="111" t="s">
        <v>179</v>
      </c>
      <c r="CZ625" s="111" t="s">
        <v>180</v>
      </c>
    </row>
    <row r="626" spans="103:104" x14ac:dyDescent="0.25">
      <c r="CY626" s="111" t="s">
        <v>181</v>
      </c>
      <c r="CZ626" s="111" t="s">
        <v>182</v>
      </c>
    </row>
    <row r="627" spans="103:104" x14ac:dyDescent="0.25">
      <c r="CY627" s="111" t="s">
        <v>183</v>
      </c>
      <c r="CZ627" s="111" t="s">
        <v>183</v>
      </c>
    </row>
    <row r="628" spans="103:104" x14ac:dyDescent="0.25">
      <c r="CY628" s="111" t="s">
        <v>184</v>
      </c>
      <c r="CZ628" s="111" t="s">
        <v>185</v>
      </c>
    </row>
    <row r="629" spans="103:104" x14ac:dyDescent="0.25">
      <c r="CY629" s="111" t="s">
        <v>186</v>
      </c>
      <c r="CZ629" s="111" t="s">
        <v>187</v>
      </c>
    </row>
    <row r="630" spans="103:104" x14ac:dyDescent="0.25">
      <c r="CY630" s="111" t="s">
        <v>188</v>
      </c>
      <c r="CZ630" s="111" t="s">
        <v>189</v>
      </c>
    </row>
    <row r="631" spans="103:104" x14ac:dyDescent="0.25">
      <c r="CY631" s="111" t="s">
        <v>190</v>
      </c>
      <c r="CZ631" s="111" t="s">
        <v>191</v>
      </c>
    </row>
    <row r="632" spans="103:104" x14ac:dyDescent="0.25">
      <c r="CY632" s="111" t="s">
        <v>192</v>
      </c>
      <c r="CZ632" s="111" t="s">
        <v>193</v>
      </c>
    </row>
    <row r="633" spans="103:104" x14ac:dyDescent="0.25">
      <c r="CY633" s="111" t="s">
        <v>194</v>
      </c>
      <c r="CZ633" s="111" t="s">
        <v>195</v>
      </c>
    </row>
    <row r="634" spans="103:104" x14ac:dyDescent="0.25">
      <c r="CY634" s="111" t="s">
        <v>196</v>
      </c>
      <c r="CZ634" s="111" t="s">
        <v>197</v>
      </c>
    </row>
    <row r="635" spans="103:104" x14ac:dyDescent="0.25">
      <c r="CY635" s="111" t="s">
        <v>198</v>
      </c>
      <c r="CZ635" s="111" t="s">
        <v>199</v>
      </c>
    </row>
    <row r="636" spans="103:104" x14ac:dyDescent="0.25">
      <c r="CY636" s="111" t="s">
        <v>200</v>
      </c>
      <c r="CZ636" s="111" t="s">
        <v>201</v>
      </c>
    </row>
    <row r="637" spans="103:104" x14ac:dyDescent="0.25">
      <c r="CY637" s="111" t="s">
        <v>202</v>
      </c>
      <c r="CZ637" s="111" t="s">
        <v>203</v>
      </c>
    </row>
    <row r="638" spans="103:104" x14ac:dyDescent="0.25">
      <c r="CY638" s="111" t="s">
        <v>204</v>
      </c>
      <c r="CZ638" s="111" t="s">
        <v>205</v>
      </c>
    </row>
    <row r="639" spans="103:104" x14ac:dyDescent="0.25">
      <c r="CY639" s="111" t="s">
        <v>206</v>
      </c>
      <c r="CZ639" s="111" t="s">
        <v>207</v>
      </c>
    </row>
    <row r="640" spans="103:104" x14ac:dyDescent="0.25">
      <c r="CY640" s="111" t="s">
        <v>208</v>
      </c>
      <c r="CZ640" s="111" t="s">
        <v>209</v>
      </c>
    </row>
    <row r="641" spans="103:104" x14ac:dyDescent="0.25">
      <c r="CY641" s="111" t="s">
        <v>210</v>
      </c>
      <c r="CZ641" s="111" t="s">
        <v>211</v>
      </c>
    </row>
    <row r="642" spans="103:104" x14ac:dyDescent="0.25">
      <c r="CY642" s="111" t="s">
        <v>212</v>
      </c>
      <c r="CZ642" s="111" t="s">
        <v>213</v>
      </c>
    </row>
    <row r="643" spans="103:104" x14ac:dyDescent="0.25">
      <c r="CY643" s="111" t="s">
        <v>214</v>
      </c>
      <c r="CZ643" s="111" t="s">
        <v>215</v>
      </c>
    </row>
    <row r="644" spans="103:104" x14ac:dyDescent="0.25">
      <c r="CY644" s="111" t="s">
        <v>216</v>
      </c>
      <c r="CZ644" s="111" t="s">
        <v>217</v>
      </c>
    </row>
    <row r="645" spans="103:104" x14ac:dyDescent="0.25">
      <c r="CY645" s="111" t="s">
        <v>218</v>
      </c>
      <c r="CZ645" s="111" t="s">
        <v>219</v>
      </c>
    </row>
    <row r="646" spans="103:104" x14ac:dyDescent="0.25">
      <c r="CY646" s="111" t="s">
        <v>220</v>
      </c>
      <c r="CZ646" s="111" t="s">
        <v>221</v>
      </c>
    </row>
    <row r="647" spans="103:104" x14ac:dyDescent="0.25">
      <c r="CY647" s="111" t="s">
        <v>222</v>
      </c>
      <c r="CZ647" s="111" t="s">
        <v>223</v>
      </c>
    </row>
    <row r="648" spans="103:104" x14ac:dyDescent="0.25">
      <c r="CY648" s="111" t="s">
        <v>224</v>
      </c>
      <c r="CZ648" s="111" t="s">
        <v>225</v>
      </c>
    </row>
    <row r="649" spans="103:104" x14ac:dyDescent="0.25">
      <c r="CY649" s="111" t="s">
        <v>226</v>
      </c>
      <c r="CZ649" s="111" t="s">
        <v>227</v>
      </c>
    </row>
    <row r="650" spans="103:104" x14ac:dyDescent="0.25">
      <c r="CY650" s="111" t="s">
        <v>228</v>
      </c>
      <c r="CZ650" s="111" t="s">
        <v>229</v>
      </c>
    </row>
    <row r="651" spans="103:104" x14ac:dyDescent="0.25">
      <c r="CY651" s="111" t="s">
        <v>230</v>
      </c>
      <c r="CZ651" s="111" t="s">
        <v>231</v>
      </c>
    </row>
    <row r="652" spans="103:104" x14ac:dyDescent="0.25">
      <c r="CY652" s="111" t="s">
        <v>232</v>
      </c>
      <c r="CZ652" s="111" t="s">
        <v>233</v>
      </c>
    </row>
    <row r="653" spans="103:104" x14ac:dyDescent="0.25">
      <c r="CY653" s="111" t="s">
        <v>234</v>
      </c>
      <c r="CZ653" s="111" t="s">
        <v>235</v>
      </c>
    </row>
    <row r="654" spans="103:104" x14ac:dyDescent="0.25">
      <c r="CY654" s="111" t="s">
        <v>236</v>
      </c>
      <c r="CZ654" s="111" t="s">
        <v>237</v>
      </c>
    </row>
    <row r="655" spans="103:104" x14ac:dyDescent="0.25">
      <c r="CY655" s="111" t="s">
        <v>238</v>
      </c>
      <c r="CZ655" s="111" t="s">
        <v>239</v>
      </c>
    </row>
    <row r="656" spans="103:104" x14ac:dyDescent="0.25">
      <c r="CY656" s="111" t="s">
        <v>240</v>
      </c>
      <c r="CZ656" s="111" t="s">
        <v>241</v>
      </c>
    </row>
    <row r="657" spans="103:104" x14ac:dyDescent="0.25">
      <c r="CY657" s="111" t="s">
        <v>242</v>
      </c>
      <c r="CZ657" s="111" t="s">
        <v>243</v>
      </c>
    </row>
    <row r="658" spans="103:104" x14ac:dyDescent="0.25">
      <c r="CY658" s="111" t="s">
        <v>244</v>
      </c>
      <c r="CZ658" s="111" t="s">
        <v>245</v>
      </c>
    </row>
    <row r="659" spans="103:104" x14ac:dyDescent="0.25">
      <c r="CY659" s="111" t="s">
        <v>246</v>
      </c>
      <c r="CZ659" s="111" t="s">
        <v>247</v>
      </c>
    </row>
    <row r="660" spans="103:104" x14ac:dyDescent="0.25">
      <c r="CY660" s="111" t="s">
        <v>248</v>
      </c>
      <c r="CZ660" s="111" t="s">
        <v>249</v>
      </c>
    </row>
    <row r="661" spans="103:104" x14ac:dyDescent="0.25">
      <c r="CY661" s="111" t="s">
        <v>250</v>
      </c>
      <c r="CZ661" s="111" t="s">
        <v>251</v>
      </c>
    </row>
    <row r="662" spans="103:104" x14ac:dyDescent="0.25">
      <c r="CY662" s="111" t="s">
        <v>252</v>
      </c>
      <c r="CZ662" s="111" t="s">
        <v>253</v>
      </c>
    </row>
    <row r="663" spans="103:104" x14ac:dyDescent="0.25">
      <c r="CY663" s="111" t="s">
        <v>254</v>
      </c>
      <c r="CZ663" s="111" t="s">
        <v>255</v>
      </c>
    </row>
    <row r="664" spans="103:104" x14ac:dyDescent="0.25">
      <c r="CY664" s="111" t="s">
        <v>256</v>
      </c>
      <c r="CZ664" s="111" t="s">
        <v>257</v>
      </c>
    </row>
    <row r="665" spans="103:104" x14ac:dyDescent="0.25">
      <c r="CY665" s="111" t="s">
        <v>258</v>
      </c>
      <c r="CZ665" s="111" t="s">
        <v>259</v>
      </c>
    </row>
    <row r="666" spans="103:104" x14ac:dyDescent="0.25">
      <c r="CY666" s="111" t="s">
        <v>260</v>
      </c>
      <c r="CZ666" s="111" t="s">
        <v>261</v>
      </c>
    </row>
    <row r="667" spans="103:104" x14ac:dyDescent="0.25">
      <c r="CY667" s="111" t="s">
        <v>262</v>
      </c>
      <c r="CZ667" s="111" t="s">
        <v>263</v>
      </c>
    </row>
    <row r="668" spans="103:104" x14ac:dyDescent="0.25">
      <c r="CY668" s="111" t="s">
        <v>264</v>
      </c>
      <c r="CZ668" s="111" t="s">
        <v>265</v>
      </c>
    </row>
    <row r="669" spans="103:104" x14ac:dyDescent="0.25">
      <c r="CY669" s="111" t="s">
        <v>266</v>
      </c>
      <c r="CZ669" s="111" t="s">
        <v>267</v>
      </c>
    </row>
    <row r="670" spans="103:104" x14ac:dyDescent="0.25">
      <c r="CY670" s="111" t="s">
        <v>268</v>
      </c>
      <c r="CZ670" s="111" t="s">
        <v>269</v>
      </c>
    </row>
    <row r="671" spans="103:104" x14ac:dyDescent="0.25">
      <c r="CY671" s="111" t="s">
        <v>270</v>
      </c>
      <c r="CZ671" s="111" t="s">
        <v>271</v>
      </c>
    </row>
    <row r="672" spans="103:104" x14ac:dyDescent="0.25">
      <c r="CY672" s="111" t="s">
        <v>272</v>
      </c>
      <c r="CZ672" s="111" t="s">
        <v>273</v>
      </c>
    </row>
    <row r="673" spans="103:104" x14ac:dyDescent="0.25">
      <c r="CY673" s="111" t="s">
        <v>274</v>
      </c>
      <c r="CZ673" s="111" t="s">
        <v>275</v>
      </c>
    </row>
    <row r="674" spans="103:104" x14ac:dyDescent="0.25">
      <c r="CY674" s="111" t="s">
        <v>276</v>
      </c>
      <c r="CZ674" s="111" t="s">
        <v>277</v>
      </c>
    </row>
    <row r="675" spans="103:104" x14ac:dyDescent="0.25">
      <c r="CY675" s="111" t="s">
        <v>278</v>
      </c>
      <c r="CZ675" s="111" t="s">
        <v>279</v>
      </c>
    </row>
    <row r="676" spans="103:104" x14ac:dyDescent="0.25">
      <c r="CY676" s="111" t="s">
        <v>280</v>
      </c>
      <c r="CZ676" s="111" t="s">
        <v>281</v>
      </c>
    </row>
    <row r="677" spans="103:104" x14ac:dyDescent="0.25">
      <c r="CY677" s="111" t="s">
        <v>282</v>
      </c>
      <c r="CZ677" s="111" t="s">
        <v>283</v>
      </c>
    </row>
    <row r="678" spans="103:104" x14ac:dyDescent="0.25">
      <c r="CY678" s="111" t="s">
        <v>284</v>
      </c>
      <c r="CZ678" s="111" t="s">
        <v>285</v>
      </c>
    </row>
    <row r="679" spans="103:104" x14ac:dyDescent="0.25">
      <c r="CY679" s="111" t="s">
        <v>286</v>
      </c>
      <c r="CZ679" s="111" t="s">
        <v>287</v>
      </c>
    </row>
    <row r="680" spans="103:104" x14ac:dyDescent="0.25">
      <c r="CY680" s="111" t="s">
        <v>288</v>
      </c>
      <c r="CZ680" s="111" t="s">
        <v>289</v>
      </c>
    </row>
    <row r="681" spans="103:104" x14ac:dyDescent="0.25">
      <c r="CY681" s="111" t="s">
        <v>290</v>
      </c>
      <c r="CZ681" s="111" t="s">
        <v>291</v>
      </c>
    </row>
    <row r="682" spans="103:104" x14ac:dyDescent="0.25">
      <c r="CY682" s="111" t="s">
        <v>292</v>
      </c>
      <c r="CZ682" s="111" t="s">
        <v>293</v>
      </c>
    </row>
    <row r="683" spans="103:104" x14ac:dyDescent="0.25">
      <c r="CY683" s="111" t="s">
        <v>294</v>
      </c>
      <c r="CZ683" s="111" t="s">
        <v>295</v>
      </c>
    </row>
    <row r="684" spans="103:104" x14ac:dyDescent="0.25">
      <c r="CY684" s="111" t="s">
        <v>296</v>
      </c>
      <c r="CZ684" s="111" t="s">
        <v>297</v>
      </c>
    </row>
    <row r="685" spans="103:104" x14ac:dyDescent="0.25">
      <c r="CY685" s="111" t="s">
        <v>298</v>
      </c>
      <c r="CZ685" s="111" t="s">
        <v>299</v>
      </c>
    </row>
    <row r="686" spans="103:104" x14ac:dyDescent="0.25">
      <c r="CY686" s="111" t="s">
        <v>300</v>
      </c>
      <c r="CZ686" s="111" t="s">
        <v>301</v>
      </c>
    </row>
    <row r="687" spans="103:104" x14ac:dyDescent="0.25">
      <c r="CY687" s="111" t="s">
        <v>302</v>
      </c>
      <c r="CZ687" s="111" t="s">
        <v>303</v>
      </c>
    </row>
    <row r="688" spans="103:104" x14ac:dyDescent="0.25">
      <c r="CY688" s="111" t="s">
        <v>304</v>
      </c>
      <c r="CZ688" s="111" t="s">
        <v>305</v>
      </c>
    </row>
    <row r="689" spans="103:104" x14ac:dyDescent="0.25">
      <c r="CY689" s="111" t="s">
        <v>306</v>
      </c>
      <c r="CZ689" s="111" t="s">
        <v>307</v>
      </c>
    </row>
    <row r="690" spans="103:104" x14ac:dyDescent="0.25">
      <c r="CY690" s="111" t="s">
        <v>308</v>
      </c>
      <c r="CZ690" s="111" t="s">
        <v>309</v>
      </c>
    </row>
    <row r="691" spans="103:104" x14ac:dyDescent="0.25">
      <c r="CY691" s="111" t="s">
        <v>310</v>
      </c>
      <c r="CZ691" s="111" t="s">
        <v>311</v>
      </c>
    </row>
    <row r="692" spans="103:104" x14ac:dyDescent="0.25">
      <c r="CY692" s="111" t="s">
        <v>312</v>
      </c>
      <c r="CZ692" s="111" t="s">
        <v>313</v>
      </c>
    </row>
    <row r="693" spans="103:104" x14ac:dyDescent="0.25">
      <c r="CY693" s="111" t="s">
        <v>314</v>
      </c>
      <c r="CZ693" s="111" t="s">
        <v>315</v>
      </c>
    </row>
    <row r="694" spans="103:104" x14ac:dyDescent="0.25">
      <c r="CY694" s="111" t="s">
        <v>316</v>
      </c>
      <c r="CZ694" s="111" t="s">
        <v>317</v>
      </c>
    </row>
    <row r="695" spans="103:104" x14ac:dyDescent="0.25">
      <c r="CY695" s="111" t="s">
        <v>318</v>
      </c>
      <c r="CZ695" s="111" t="s">
        <v>319</v>
      </c>
    </row>
    <row r="696" spans="103:104" x14ac:dyDescent="0.25">
      <c r="CY696" s="111" t="s">
        <v>320</v>
      </c>
      <c r="CZ696" s="111" t="s">
        <v>321</v>
      </c>
    </row>
    <row r="697" spans="103:104" x14ac:dyDescent="0.25">
      <c r="CY697" s="111" t="s">
        <v>322</v>
      </c>
      <c r="CZ697" s="111" t="s">
        <v>323</v>
      </c>
    </row>
    <row r="698" spans="103:104" x14ac:dyDescent="0.25">
      <c r="CY698" s="111" t="s">
        <v>324</v>
      </c>
      <c r="CZ698" s="111" t="s">
        <v>325</v>
      </c>
    </row>
    <row r="699" spans="103:104" x14ac:dyDescent="0.25">
      <c r="CY699" s="111" t="s">
        <v>326</v>
      </c>
      <c r="CZ699" s="111" t="s">
        <v>327</v>
      </c>
    </row>
    <row r="700" spans="103:104" x14ac:dyDescent="0.25">
      <c r="CY700" s="111" t="s">
        <v>328</v>
      </c>
      <c r="CZ700" s="111" t="s">
        <v>329</v>
      </c>
    </row>
    <row r="701" spans="103:104" x14ac:dyDescent="0.25">
      <c r="CY701" s="111" t="s">
        <v>330</v>
      </c>
      <c r="CZ701" s="111" t="s">
        <v>331</v>
      </c>
    </row>
    <row r="702" spans="103:104" x14ac:dyDescent="0.25">
      <c r="CY702" s="111" t="s">
        <v>332</v>
      </c>
      <c r="CZ702" s="111" t="s">
        <v>333</v>
      </c>
    </row>
    <row r="703" spans="103:104" x14ac:dyDescent="0.25">
      <c r="CY703" s="111" t="s">
        <v>334</v>
      </c>
      <c r="CZ703" s="111" t="s">
        <v>335</v>
      </c>
    </row>
    <row r="704" spans="103:104" x14ac:dyDescent="0.25">
      <c r="CY704" s="111" t="s">
        <v>336</v>
      </c>
      <c r="CZ704" s="111" t="s">
        <v>337</v>
      </c>
    </row>
    <row r="705" spans="103:104" x14ac:dyDescent="0.25">
      <c r="CY705" s="111" t="s">
        <v>338</v>
      </c>
      <c r="CZ705" s="111" t="s">
        <v>337</v>
      </c>
    </row>
    <row r="706" spans="103:104" x14ac:dyDescent="0.25">
      <c r="CY706" s="111" t="s">
        <v>339</v>
      </c>
      <c r="CZ706" s="111" t="s">
        <v>340</v>
      </c>
    </row>
    <row r="707" spans="103:104" x14ac:dyDescent="0.25">
      <c r="CY707" s="111" t="s">
        <v>341</v>
      </c>
      <c r="CZ707" s="111" t="s">
        <v>342</v>
      </c>
    </row>
    <row r="708" spans="103:104" x14ac:dyDescent="0.25">
      <c r="CY708" s="111" t="s">
        <v>343</v>
      </c>
      <c r="CZ708" s="111" t="s">
        <v>344</v>
      </c>
    </row>
    <row r="709" spans="103:104" x14ac:dyDescent="0.25">
      <c r="CY709" s="111" t="s">
        <v>345</v>
      </c>
      <c r="CZ709" s="111" t="s">
        <v>346</v>
      </c>
    </row>
    <row r="710" spans="103:104" x14ac:dyDescent="0.25">
      <c r="CY710" s="111" t="s">
        <v>347</v>
      </c>
      <c r="CZ710" s="111" t="s">
        <v>348</v>
      </c>
    </row>
    <row r="711" spans="103:104" x14ac:dyDescent="0.25">
      <c r="CY711" s="111" t="s">
        <v>349</v>
      </c>
      <c r="CZ711" s="111" t="s">
        <v>350</v>
      </c>
    </row>
    <row r="712" spans="103:104" x14ac:dyDescent="0.25">
      <c r="CY712" s="111" t="s">
        <v>351</v>
      </c>
      <c r="CZ712" s="111" t="s">
        <v>352</v>
      </c>
    </row>
    <row r="713" spans="103:104" x14ac:dyDescent="0.25">
      <c r="CY713" s="111" t="s">
        <v>353</v>
      </c>
      <c r="CZ713" s="111" t="s">
        <v>354</v>
      </c>
    </row>
    <row r="714" spans="103:104" x14ac:dyDescent="0.25">
      <c r="CY714" s="111" t="s">
        <v>355</v>
      </c>
      <c r="CZ714" s="111" t="s">
        <v>356</v>
      </c>
    </row>
    <row r="715" spans="103:104" x14ac:dyDescent="0.25">
      <c r="CY715" s="111" t="s">
        <v>357</v>
      </c>
      <c r="CZ715" s="111" t="s">
        <v>358</v>
      </c>
    </row>
    <row r="716" spans="103:104" x14ac:dyDescent="0.25">
      <c r="CY716" s="111" t="s">
        <v>359</v>
      </c>
      <c r="CZ716" s="111" t="s">
        <v>360</v>
      </c>
    </row>
    <row r="717" spans="103:104" x14ac:dyDescent="0.25">
      <c r="CY717" s="111" t="s">
        <v>361</v>
      </c>
      <c r="CZ717" s="111" t="s">
        <v>362</v>
      </c>
    </row>
    <row r="718" spans="103:104" x14ac:dyDescent="0.25">
      <c r="CY718" s="111" t="s">
        <v>363</v>
      </c>
      <c r="CZ718" s="111" t="s">
        <v>364</v>
      </c>
    </row>
    <row r="719" spans="103:104" x14ac:dyDescent="0.25">
      <c r="CY719" s="111" t="s">
        <v>365</v>
      </c>
      <c r="CZ719" s="111" t="s">
        <v>366</v>
      </c>
    </row>
    <row r="720" spans="103:104" x14ac:dyDescent="0.25">
      <c r="CY720" s="111" t="s">
        <v>367</v>
      </c>
      <c r="CZ720" s="111" t="s">
        <v>368</v>
      </c>
    </row>
    <row r="721" spans="103:104" x14ac:dyDescent="0.25">
      <c r="CY721" s="111" t="s">
        <v>369</v>
      </c>
      <c r="CZ721" s="111" t="s">
        <v>370</v>
      </c>
    </row>
    <row r="722" spans="103:104" x14ac:dyDescent="0.25">
      <c r="CY722" s="111" t="s">
        <v>371</v>
      </c>
      <c r="CZ722" s="111" t="s">
        <v>372</v>
      </c>
    </row>
    <row r="723" spans="103:104" x14ac:dyDescent="0.25">
      <c r="CY723" s="111" t="s">
        <v>373</v>
      </c>
      <c r="CZ723" s="111" t="s">
        <v>374</v>
      </c>
    </row>
    <row r="724" spans="103:104" x14ac:dyDescent="0.25">
      <c r="CY724" s="111" t="s">
        <v>375</v>
      </c>
      <c r="CZ724" s="111" t="s">
        <v>376</v>
      </c>
    </row>
    <row r="725" spans="103:104" x14ac:dyDescent="0.25">
      <c r="CY725" s="111" t="s">
        <v>377</v>
      </c>
      <c r="CZ725" s="111" t="s">
        <v>378</v>
      </c>
    </row>
    <row r="726" spans="103:104" x14ac:dyDescent="0.25">
      <c r="CY726" s="111" t="s">
        <v>379</v>
      </c>
      <c r="CZ726" s="111" t="s">
        <v>380</v>
      </c>
    </row>
    <row r="727" spans="103:104" x14ac:dyDescent="0.25">
      <c r="CY727" s="111" t="s">
        <v>381</v>
      </c>
      <c r="CZ727" s="111" t="s">
        <v>382</v>
      </c>
    </row>
    <row r="728" spans="103:104" x14ac:dyDescent="0.25">
      <c r="CY728" s="111" t="s">
        <v>383</v>
      </c>
      <c r="CZ728" s="111" t="s">
        <v>384</v>
      </c>
    </row>
    <row r="729" spans="103:104" x14ac:dyDescent="0.25">
      <c r="CY729" s="111" t="s">
        <v>385</v>
      </c>
      <c r="CZ729" s="111" t="s">
        <v>386</v>
      </c>
    </row>
    <row r="730" spans="103:104" x14ac:dyDescent="0.25">
      <c r="CY730" s="111" t="s">
        <v>387</v>
      </c>
      <c r="CZ730" s="111" t="s">
        <v>388</v>
      </c>
    </row>
    <row r="731" spans="103:104" x14ac:dyDescent="0.25">
      <c r="CY731" s="111" t="s">
        <v>389</v>
      </c>
      <c r="CZ731" s="111" t="s">
        <v>388</v>
      </c>
    </row>
    <row r="732" spans="103:104" x14ac:dyDescent="0.25">
      <c r="CY732" s="111" t="s">
        <v>390</v>
      </c>
      <c r="CZ732" s="111" t="s">
        <v>388</v>
      </c>
    </row>
    <row r="733" spans="103:104" x14ac:dyDescent="0.25">
      <c r="CY733" s="111" t="s">
        <v>391</v>
      </c>
      <c r="CZ733" s="111" t="s">
        <v>392</v>
      </c>
    </row>
    <row r="734" spans="103:104" x14ac:dyDescent="0.25">
      <c r="CY734" s="111" t="s">
        <v>393</v>
      </c>
      <c r="CZ734" s="111" t="s">
        <v>394</v>
      </c>
    </row>
    <row r="735" spans="103:104" x14ac:dyDescent="0.25">
      <c r="CY735" s="111" t="s">
        <v>395</v>
      </c>
      <c r="CZ735" s="111" t="s">
        <v>396</v>
      </c>
    </row>
    <row r="736" spans="103:104" x14ac:dyDescent="0.25">
      <c r="CY736" s="111" t="s">
        <v>397</v>
      </c>
      <c r="CZ736" s="111" t="s">
        <v>398</v>
      </c>
    </row>
    <row r="737" spans="103:104" x14ac:dyDescent="0.25">
      <c r="CY737" s="111" t="s">
        <v>399</v>
      </c>
      <c r="CZ737" s="111" t="s">
        <v>400</v>
      </c>
    </row>
    <row r="738" spans="103:104" x14ac:dyDescent="0.25">
      <c r="CY738" s="111" t="s">
        <v>401</v>
      </c>
      <c r="CZ738" s="111" t="s">
        <v>402</v>
      </c>
    </row>
    <row r="739" spans="103:104" x14ac:dyDescent="0.25">
      <c r="CY739" s="111" t="s">
        <v>403</v>
      </c>
      <c r="CZ739" s="111" t="s">
        <v>404</v>
      </c>
    </row>
    <row r="740" spans="103:104" x14ac:dyDescent="0.25">
      <c r="CY740" s="111" t="s">
        <v>405</v>
      </c>
      <c r="CZ740" s="111" t="s">
        <v>406</v>
      </c>
    </row>
    <row r="741" spans="103:104" x14ac:dyDescent="0.25">
      <c r="CY741" s="111" t="s">
        <v>407</v>
      </c>
      <c r="CZ741" s="111" t="s">
        <v>408</v>
      </c>
    </row>
    <row r="742" spans="103:104" x14ac:dyDescent="0.25">
      <c r="CY742" s="111" t="s">
        <v>409</v>
      </c>
      <c r="CZ742" s="111" t="s">
        <v>410</v>
      </c>
    </row>
    <row r="743" spans="103:104" x14ac:dyDescent="0.25">
      <c r="CY743" s="111" t="s">
        <v>411</v>
      </c>
      <c r="CZ743" s="111" t="s">
        <v>412</v>
      </c>
    </row>
    <row r="744" spans="103:104" x14ac:dyDescent="0.25">
      <c r="CY744" s="111" t="s">
        <v>413</v>
      </c>
      <c r="CZ744" s="111" t="s">
        <v>414</v>
      </c>
    </row>
    <row r="745" spans="103:104" x14ac:dyDescent="0.25">
      <c r="CY745" s="111" t="s">
        <v>415</v>
      </c>
      <c r="CZ745" s="111" t="s">
        <v>416</v>
      </c>
    </row>
    <row r="746" spans="103:104" x14ac:dyDescent="0.25">
      <c r="CY746" s="111" t="s">
        <v>417</v>
      </c>
      <c r="CZ746" s="111" t="s">
        <v>418</v>
      </c>
    </row>
    <row r="747" spans="103:104" x14ac:dyDescent="0.25">
      <c r="CY747" s="111" t="s">
        <v>419</v>
      </c>
      <c r="CZ747" s="111" t="s">
        <v>420</v>
      </c>
    </row>
    <row r="748" spans="103:104" x14ac:dyDescent="0.25">
      <c r="CY748" s="111" t="s">
        <v>421</v>
      </c>
      <c r="CZ748" s="111" t="s">
        <v>422</v>
      </c>
    </row>
    <row r="749" spans="103:104" x14ac:dyDescent="0.25">
      <c r="CY749" s="111" t="s">
        <v>423</v>
      </c>
      <c r="CZ749" s="111" t="s">
        <v>424</v>
      </c>
    </row>
    <row r="750" spans="103:104" x14ac:dyDescent="0.25">
      <c r="CY750" s="111" t="s">
        <v>425</v>
      </c>
      <c r="CZ750" s="111" t="s">
        <v>426</v>
      </c>
    </row>
    <row r="751" spans="103:104" x14ac:dyDescent="0.25">
      <c r="CY751" s="111" t="s">
        <v>427</v>
      </c>
      <c r="CZ751" s="111" t="s">
        <v>428</v>
      </c>
    </row>
    <row r="752" spans="103:104" x14ac:dyDescent="0.25">
      <c r="CY752" s="111" t="s">
        <v>429</v>
      </c>
      <c r="CZ752" s="111" t="s">
        <v>430</v>
      </c>
    </row>
    <row r="753" spans="103:104" x14ac:dyDescent="0.25">
      <c r="CY753" s="111" t="s">
        <v>431</v>
      </c>
      <c r="CZ753" s="111" t="s">
        <v>432</v>
      </c>
    </row>
    <row r="754" spans="103:104" x14ac:dyDescent="0.25">
      <c r="CY754" s="111" t="s">
        <v>433</v>
      </c>
      <c r="CZ754" s="111" t="s">
        <v>434</v>
      </c>
    </row>
    <row r="755" spans="103:104" x14ac:dyDescent="0.25">
      <c r="CY755" s="111" t="s">
        <v>435</v>
      </c>
      <c r="CZ755" s="111" t="s">
        <v>436</v>
      </c>
    </row>
    <row r="756" spans="103:104" x14ac:dyDescent="0.25">
      <c r="CY756" s="111" t="s">
        <v>437</v>
      </c>
      <c r="CZ756" s="111" t="s">
        <v>438</v>
      </c>
    </row>
    <row r="757" spans="103:104" x14ac:dyDescent="0.25">
      <c r="CY757" s="111" t="s">
        <v>439</v>
      </c>
      <c r="CZ757" s="111" t="s">
        <v>440</v>
      </c>
    </row>
    <row r="758" spans="103:104" x14ac:dyDescent="0.25">
      <c r="CY758" s="111" t="s">
        <v>441</v>
      </c>
      <c r="CZ758" s="111" t="s">
        <v>442</v>
      </c>
    </row>
    <row r="759" spans="103:104" x14ac:dyDescent="0.25">
      <c r="CY759" s="111" t="s">
        <v>443</v>
      </c>
      <c r="CZ759" s="111" t="s">
        <v>444</v>
      </c>
    </row>
    <row r="760" spans="103:104" x14ac:dyDescent="0.25">
      <c r="CY760" s="111" t="s">
        <v>445</v>
      </c>
      <c r="CZ760" s="111" t="s">
        <v>446</v>
      </c>
    </row>
    <row r="761" spans="103:104" x14ac:dyDescent="0.25">
      <c r="CY761" s="111" t="s">
        <v>447</v>
      </c>
      <c r="CZ761" s="111" t="s">
        <v>448</v>
      </c>
    </row>
    <row r="762" spans="103:104" x14ac:dyDescent="0.25">
      <c r="CY762" s="111" t="s">
        <v>449</v>
      </c>
      <c r="CZ762" s="111" t="s">
        <v>450</v>
      </c>
    </row>
    <row r="763" spans="103:104" x14ac:dyDescent="0.25">
      <c r="CY763" s="111" t="s">
        <v>451</v>
      </c>
      <c r="CZ763" s="111" t="s">
        <v>452</v>
      </c>
    </row>
    <row r="764" spans="103:104" x14ac:dyDescent="0.25">
      <c r="CY764" s="111" t="s">
        <v>453</v>
      </c>
      <c r="CZ764" s="111" t="s">
        <v>450</v>
      </c>
    </row>
    <row r="765" spans="103:104" x14ac:dyDescent="0.25">
      <c r="CY765" s="111" t="s">
        <v>454</v>
      </c>
      <c r="CZ765" s="111" t="s">
        <v>455</v>
      </c>
    </row>
    <row r="766" spans="103:104" x14ac:dyDescent="0.25">
      <c r="CY766" s="111" t="s">
        <v>456</v>
      </c>
      <c r="CZ766" s="111" t="s">
        <v>457</v>
      </c>
    </row>
    <row r="767" spans="103:104" x14ac:dyDescent="0.25">
      <c r="CY767" s="111" t="s">
        <v>458</v>
      </c>
      <c r="CZ767" s="111" t="s">
        <v>459</v>
      </c>
    </row>
    <row r="768" spans="103:104" x14ac:dyDescent="0.25">
      <c r="CY768" s="111" t="s">
        <v>460</v>
      </c>
      <c r="CZ768" s="111" t="s">
        <v>450</v>
      </c>
    </row>
    <row r="769" spans="103:104" x14ac:dyDescent="0.25">
      <c r="CY769" s="111" t="s">
        <v>461</v>
      </c>
      <c r="CZ769" s="111" t="s">
        <v>462</v>
      </c>
    </row>
    <row r="770" spans="103:104" x14ac:dyDescent="0.25">
      <c r="CY770" s="111" t="s">
        <v>463</v>
      </c>
      <c r="CZ770" s="111" t="s">
        <v>450</v>
      </c>
    </row>
    <row r="771" spans="103:104" x14ac:dyDescent="0.25">
      <c r="CY771" s="111" t="s">
        <v>464</v>
      </c>
      <c r="CZ771" s="111" t="s">
        <v>465</v>
      </c>
    </row>
    <row r="772" spans="103:104" x14ac:dyDescent="0.25">
      <c r="CY772" s="111" t="s">
        <v>466</v>
      </c>
      <c r="CZ772" s="111" t="s">
        <v>450</v>
      </c>
    </row>
    <row r="773" spans="103:104" x14ac:dyDescent="0.25">
      <c r="CY773" s="111" t="s">
        <v>467</v>
      </c>
      <c r="CZ773" s="111" t="s">
        <v>468</v>
      </c>
    </row>
    <row r="774" spans="103:104" x14ac:dyDescent="0.25">
      <c r="CY774" s="111" t="s">
        <v>469</v>
      </c>
      <c r="CZ774" s="111" t="s">
        <v>450</v>
      </c>
    </row>
    <row r="775" spans="103:104" x14ac:dyDescent="0.25">
      <c r="CY775" s="111" t="s">
        <v>470</v>
      </c>
      <c r="CZ775" s="111" t="s">
        <v>471</v>
      </c>
    </row>
    <row r="776" spans="103:104" x14ac:dyDescent="0.25">
      <c r="CY776" s="111" t="s">
        <v>472</v>
      </c>
      <c r="CZ776" s="111" t="s">
        <v>473</v>
      </c>
    </row>
    <row r="777" spans="103:104" x14ac:dyDescent="0.25">
      <c r="CY777" s="111" t="s">
        <v>474</v>
      </c>
      <c r="CZ777" s="111" t="s">
        <v>475</v>
      </c>
    </row>
    <row r="778" spans="103:104" x14ac:dyDescent="0.25">
      <c r="CY778" s="111" t="s">
        <v>476</v>
      </c>
      <c r="CZ778" s="111" t="s">
        <v>477</v>
      </c>
    </row>
    <row r="779" spans="103:104" x14ac:dyDescent="0.25">
      <c r="CY779" s="111" t="s">
        <v>478</v>
      </c>
      <c r="CZ779" s="111" t="s">
        <v>479</v>
      </c>
    </row>
    <row r="780" spans="103:104" x14ac:dyDescent="0.25">
      <c r="CY780" s="111" t="s">
        <v>480</v>
      </c>
      <c r="CZ780" s="111" t="s">
        <v>481</v>
      </c>
    </row>
    <row r="781" spans="103:104" x14ac:dyDescent="0.25">
      <c r="CY781" s="111" t="s">
        <v>482</v>
      </c>
      <c r="CZ781" s="111" t="s">
        <v>483</v>
      </c>
    </row>
    <row r="782" spans="103:104" x14ac:dyDescent="0.25">
      <c r="CY782" s="111" t="s">
        <v>484</v>
      </c>
      <c r="CZ782" s="111" t="s">
        <v>485</v>
      </c>
    </row>
    <row r="783" spans="103:104" x14ac:dyDescent="0.25">
      <c r="CY783" s="111" t="s">
        <v>486</v>
      </c>
      <c r="CZ783" s="111" t="s">
        <v>487</v>
      </c>
    </row>
    <row r="784" spans="103:104" x14ac:dyDescent="0.25">
      <c r="CY784" s="111" t="s">
        <v>488</v>
      </c>
      <c r="CZ784" s="111" t="s">
        <v>489</v>
      </c>
    </row>
    <row r="785" spans="103:104" x14ac:dyDescent="0.25">
      <c r="CY785" s="111" t="s">
        <v>490</v>
      </c>
      <c r="CZ785" s="111" t="s">
        <v>491</v>
      </c>
    </row>
    <row r="786" spans="103:104" x14ac:dyDescent="0.25">
      <c r="CY786" s="111" t="s">
        <v>492</v>
      </c>
      <c r="CZ786" s="111" t="s">
        <v>493</v>
      </c>
    </row>
    <row r="787" spans="103:104" x14ac:dyDescent="0.25">
      <c r="CY787" s="111" t="s">
        <v>494</v>
      </c>
      <c r="CZ787" s="111" t="s">
        <v>495</v>
      </c>
    </row>
    <row r="788" spans="103:104" x14ac:dyDescent="0.25">
      <c r="CY788" s="111" t="s">
        <v>496</v>
      </c>
      <c r="CZ788" s="111" t="s">
        <v>497</v>
      </c>
    </row>
    <row r="789" spans="103:104" x14ac:dyDescent="0.25">
      <c r="CY789" s="111" t="s">
        <v>498</v>
      </c>
      <c r="CZ789" s="111" t="s">
        <v>499</v>
      </c>
    </row>
    <row r="790" spans="103:104" x14ac:dyDescent="0.25">
      <c r="CY790" s="111" t="s">
        <v>500</v>
      </c>
      <c r="CZ790" s="111" t="s">
        <v>501</v>
      </c>
    </row>
    <row r="791" spans="103:104" x14ac:dyDescent="0.25">
      <c r="CY791" s="111" t="s">
        <v>502</v>
      </c>
      <c r="CZ791" s="111" t="s">
        <v>503</v>
      </c>
    </row>
    <row r="792" spans="103:104" x14ac:dyDescent="0.25">
      <c r="CY792" s="111" t="s">
        <v>504</v>
      </c>
      <c r="CZ792" s="111" t="s">
        <v>505</v>
      </c>
    </row>
    <row r="793" spans="103:104" x14ac:dyDescent="0.25">
      <c r="CY793" s="111" t="s">
        <v>506</v>
      </c>
      <c r="CZ793" s="111" t="s">
        <v>507</v>
      </c>
    </row>
    <row r="794" spans="103:104" x14ac:dyDescent="0.25">
      <c r="CY794" s="111" t="s">
        <v>508</v>
      </c>
      <c r="CZ794" s="111" t="s">
        <v>509</v>
      </c>
    </row>
    <row r="795" spans="103:104" x14ac:dyDescent="0.25">
      <c r="CY795" s="111" t="s">
        <v>510</v>
      </c>
      <c r="CZ795" s="111" t="s">
        <v>511</v>
      </c>
    </row>
    <row r="796" spans="103:104" x14ac:dyDescent="0.25">
      <c r="CY796" s="111" t="s">
        <v>512</v>
      </c>
      <c r="CZ796" s="111" t="s">
        <v>513</v>
      </c>
    </row>
    <row r="797" spans="103:104" x14ac:dyDescent="0.25">
      <c r="CY797" s="111" t="s">
        <v>514</v>
      </c>
      <c r="CZ797" s="111" t="s">
        <v>515</v>
      </c>
    </row>
    <row r="798" spans="103:104" x14ac:dyDescent="0.25">
      <c r="CY798" s="111" t="s">
        <v>516</v>
      </c>
      <c r="CZ798" s="111" t="s">
        <v>517</v>
      </c>
    </row>
    <row r="799" spans="103:104" x14ac:dyDescent="0.25">
      <c r="CY799" s="111" t="s">
        <v>518</v>
      </c>
      <c r="CZ799" s="111" t="s">
        <v>519</v>
      </c>
    </row>
    <row r="800" spans="103:104" x14ac:dyDescent="0.25">
      <c r="CY800" s="111" t="s">
        <v>520</v>
      </c>
      <c r="CZ800" s="111" t="s">
        <v>521</v>
      </c>
    </row>
    <row r="801" spans="103:104" x14ac:dyDescent="0.25">
      <c r="CY801" s="111" t="s">
        <v>522</v>
      </c>
      <c r="CZ801" s="111" t="s">
        <v>523</v>
      </c>
    </row>
    <row r="802" spans="103:104" x14ac:dyDescent="0.25">
      <c r="CY802" s="111" t="s">
        <v>524</v>
      </c>
      <c r="CZ802" s="111" t="s">
        <v>525</v>
      </c>
    </row>
    <row r="803" spans="103:104" x14ac:dyDescent="0.25">
      <c r="CY803" s="111" t="s">
        <v>526</v>
      </c>
      <c r="CZ803" s="111" t="s">
        <v>527</v>
      </c>
    </row>
    <row r="804" spans="103:104" x14ac:dyDescent="0.25">
      <c r="CY804" s="111" t="s">
        <v>528</v>
      </c>
      <c r="CZ804" s="111" t="s">
        <v>529</v>
      </c>
    </row>
    <row r="805" spans="103:104" x14ac:dyDescent="0.25">
      <c r="CY805" s="111" t="s">
        <v>530</v>
      </c>
      <c r="CZ805" s="111" t="s">
        <v>531</v>
      </c>
    </row>
    <row r="806" spans="103:104" x14ac:dyDescent="0.25">
      <c r="CY806" s="111" t="s">
        <v>532</v>
      </c>
      <c r="CZ806" s="111" t="s">
        <v>533</v>
      </c>
    </row>
    <row r="807" spans="103:104" x14ac:dyDescent="0.25">
      <c r="CY807" s="111" t="s">
        <v>534</v>
      </c>
      <c r="CZ807" s="111" t="s">
        <v>535</v>
      </c>
    </row>
    <row r="808" spans="103:104" x14ac:dyDescent="0.25">
      <c r="CY808" s="111" t="s">
        <v>536</v>
      </c>
      <c r="CZ808" s="111" t="s">
        <v>537</v>
      </c>
    </row>
    <row r="809" spans="103:104" x14ac:dyDescent="0.25">
      <c r="CY809" s="111" t="s">
        <v>538</v>
      </c>
      <c r="CZ809" s="111" t="s">
        <v>539</v>
      </c>
    </row>
    <row r="810" spans="103:104" x14ac:dyDescent="0.25">
      <c r="CY810" s="111" t="s">
        <v>540</v>
      </c>
      <c r="CZ810" s="111" t="s">
        <v>541</v>
      </c>
    </row>
    <row r="811" spans="103:104" x14ac:dyDescent="0.25">
      <c r="CY811" s="111" t="s">
        <v>542</v>
      </c>
      <c r="CZ811" s="111" t="s">
        <v>543</v>
      </c>
    </row>
    <row r="812" spans="103:104" x14ac:dyDescent="0.25">
      <c r="CY812" s="111" t="s">
        <v>544</v>
      </c>
      <c r="CZ812" s="111" t="s">
        <v>545</v>
      </c>
    </row>
    <row r="813" spans="103:104" x14ac:dyDescent="0.25">
      <c r="CY813" s="111" t="s">
        <v>546</v>
      </c>
      <c r="CZ813" s="111" t="s">
        <v>547</v>
      </c>
    </row>
    <row r="814" spans="103:104" x14ac:dyDescent="0.25">
      <c r="CY814" s="111" t="s">
        <v>548</v>
      </c>
      <c r="CZ814" s="111" t="s">
        <v>549</v>
      </c>
    </row>
    <row r="815" spans="103:104" x14ac:dyDescent="0.25">
      <c r="CY815" s="111" t="s">
        <v>550</v>
      </c>
      <c r="CZ815" s="111" t="s">
        <v>551</v>
      </c>
    </row>
    <row r="816" spans="103:104" x14ac:dyDescent="0.25">
      <c r="CY816" s="111" t="s">
        <v>552</v>
      </c>
      <c r="CZ816" s="111" t="s">
        <v>553</v>
      </c>
    </row>
    <row r="817" spans="103:104" x14ac:dyDescent="0.25">
      <c r="CY817" s="111" t="s">
        <v>554</v>
      </c>
      <c r="CZ817" s="111" t="s">
        <v>555</v>
      </c>
    </row>
    <row r="818" spans="103:104" x14ac:dyDescent="0.25">
      <c r="CY818" s="111" t="s">
        <v>556</v>
      </c>
      <c r="CZ818" s="111" t="s">
        <v>557</v>
      </c>
    </row>
    <row r="819" spans="103:104" x14ac:dyDescent="0.25">
      <c r="CY819" s="111" t="s">
        <v>558</v>
      </c>
      <c r="CZ819" s="111" t="s">
        <v>559</v>
      </c>
    </row>
    <row r="820" spans="103:104" x14ac:dyDescent="0.25">
      <c r="CY820" s="111" t="s">
        <v>560</v>
      </c>
      <c r="CZ820" s="111" t="s">
        <v>561</v>
      </c>
    </row>
    <row r="821" spans="103:104" x14ac:dyDescent="0.25">
      <c r="CY821" s="111" t="s">
        <v>562</v>
      </c>
      <c r="CZ821" s="111" t="s">
        <v>563</v>
      </c>
    </row>
    <row r="822" spans="103:104" x14ac:dyDescent="0.25">
      <c r="CY822" s="111" t="s">
        <v>564</v>
      </c>
      <c r="CZ822" s="111" t="s">
        <v>565</v>
      </c>
    </row>
    <row r="823" spans="103:104" x14ac:dyDescent="0.25">
      <c r="CY823" s="111" t="s">
        <v>566</v>
      </c>
      <c r="CZ823" s="111" t="s">
        <v>567</v>
      </c>
    </row>
    <row r="824" spans="103:104" x14ac:dyDescent="0.25">
      <c r="CY824" s="111" t="s">
        <v>568</v>
      </c>
      <c r="CZ824" s="111" t="s">
        <v>569</v>
      </c>
    </row>
    <row r="825" spans="103:104" x14ac:dyDescent="0.25">
      <c r="CY825" s="111" t="s">
        <v>570</v>
      </c>
      <c r="CZ825" s="111" t="s">
        <v>571</v>
      </c>
    </row>
    <row r="826" spans="103:104" x14ac:dyDescent="0.25">
      <c r="CY826" s="111" t="s">
        <v>572</v>
      </c>
      <c r="CZ826" s="111" t="s">
        <v>573</v>
      </c>
    </row>
    <row r="827" spans="103:104" x14ac:dyDescent="0.25">
      <c r="CY827" s="111" t="s">
        <v>574</v>
      </c>
      <c r="CZ827" s="111" t="s">
        <v>575</v>
      </c>
    </row>
    <row r="828" spans="103:104" x14ac:dyDescent="0.25">
      <c r="CY828" s="111" t="s">
        <v>576</v>
      </c>
      <c r="CZ828" s="111" t="s">
        <v>577</v>
      </c>
    </row>
    <row r="829" spans="103:104" x14ac:dyDescent="0.25">
      <c r="CY829" s="111" t="s">
        <v>578</v>
      </c>
      <c r="CZ829" s="111" t="s">
        <v>579</v>
      </c>
    </row>
    <row r="830" spans="103:104" x14ac:dyDescent="0.25">
      <c r="CY830" s="111" t="s">
        <v>580</v>
      </c>
      <c r="CZ830" s="111" t="s">
        <v>581</v>
      </c>
    </row>
    <row r="831" spans="103:104" x14ac:dyDescent="0.25">
      <c r="CY831" s="111" t="s">
        <v>582</v>
      </c>
      <c r="CZ831" s="111" t="s">
        <v>583</v>
      </c>
    </row>
    <row r="832" spans="103:104" x14ac:dyDescent="0.25">
      <c r="CY832" s="111" t="s">
        <v>584</v>
      </c>
      <c r="CZ832" s="111" t="s">
        <v>585</v>
      </c>
    </row>
    <row r="833" spans="103:104" x14ac:dyDescent="0.25">
      <c r="CY833" s="111" t="s">
        <v>586</v>
      </c>
      <c r="CZ833" s="111" t="s">
        <v>587</v>
      </c>
    </row>
    <row r="834" spans="103:104" x14ac:dyDescent="0.25">
      <c r="CY834" s="111" t="s">
        <v>588</v>
      </c>
      <c r="CZ834" s="111" t="s">
        <v>589</v>
      </c>
    </row>
    <row r="835" spans="103:104" x14ac:dyDescent="0.25">
      <c r="CY835" s="111" t="s">
        <v>590</v>
      </c>
      <c r="CZ835" s="111" t="s">
        <v>591</v>
      </c>
    </row>
    <row r="836" spans="103:104" x14ac:dyDescent="0.25">
      <c r="CY836" s="111" t="s">
        <v>592</v>
      </c>
      <c r="CZ836" s="111" t="s">
        <v>593</v>
      </c>
    </row>
    <row r="837" spans="103:104" x14ac:dyDescent="0.25">
      <c r="CY837" s="111" t="s">
        <v>594</v>
      </c>
      <c r="CZ837" s="111" t="s">
        <v>595</v>
      </c>
    </row>
    <row r="838" spans="103:104" x14ac:dyDescent="0.25">
      <c r="CY838" s="111" t="s">
        <v>596</v>
      </c>
      <c r="CZ838" s="111" t="s">
        <v>597</v>
      </c>
    </row>
    <row r="839" spans="103:104" x14ac:dyDescent="0.25">
      <c r="CY839" s="111" t="s">
        <v>598</v>
      </c>
      <c r="CZ839" s="111" t="s">
        <v>599</v>
      </c>
    </row>
    <row r="840" spans="103:104" x14ac:dyDescent="0.25">
      <c r="CY840" s="111" t="s">
        <v>600</v>
      </c>
      <c r="CZ840" s="111" t="s">
        <v>601</v>
      </c>
    </row>
    <row r="841" spans="103:104" x14ac:dyDescent="0.25">
      <c r="CY841" s="111" t="s">
        <v>602</v>
      </c>
      <c r="CZ841" s="111" t="s">
        <v>603</v>
      </c>
    </row>
    <row r="842" spans="103:104" x14ac:dyDescent="0.25">
      <c r="CY842" s="111" t="s">
        <v>604</v>
      </c>
      <c r="CZ842" s="111" t="s">
        <v>605</v>
      </c>
    </row>
    <row r="843" spans="103:104" x14ac:dyDescent="0.25">
      <c r="CY843" s="111" t="s">
        <v>606</v>
      </c>
      <c r="CZ843" s="111" t="s">
        <v>607</v>
      </c>
    </row>
    <row r="844" spans="103:104" x14ac:dyDescent="0.25">
      <c r="CY844" s="111" t="s">
        <v>608</v>
      </c>
      <c r="CZ844" s="111" t="s">
        <v>609</v>
      </c>
    </row>
    <row r="845" spans="103:104" x14ac:dyDescent="0.25">
      <c r="CY845" s="110"/>
      <c r="CZ845" s="110"/>
    </row>
    <row r="846" spans="103:104" x14ac:dyDescent="0.25">
      <c r="CY846" s="110"/>
      <c r="CZ846" s="110"/>
    </row>
    <row r="847" spans="103:104" x14ac:dyDescent="0.25">
      <c r="CY847" s="110"/>
      <c r="CZ847" s="110"/>
    </row>
    <row r="848" spans="103:104" x14ac:dyDescent="0.25">
      <c r="CY848" s="110"/>
      <c r="CZ848" s="110"/>
    </row>
    <row r="849" spans="103:104" x14ac:dyDescent="0.25">
      <c r="CY849" s="110"/>
      <c r="CZ849" s="110"/>
    </row>
    <row r="850" spans="103:104" x14ac:dyDescent="0.25">
      <c r="CY850" s="110"/>
      <c r="CZ850" s="110"/>
    </row>
    <row r="851" spans="103:104" x14ac:dyDescent="0.25">
      <c r="CY851" s="110"/>
      <c r="CZ851" s="110"/>
    </row>
    <row r="852" spans="103:104" x14ac:dyDescent="0.25">
      <c r="CY852" s="110"/>
      <c r="CZ852" s="110"/>
    </row>
    <row r="853" spans="103:104" x14ac:dyDescent="0.25">
      <c r="CY853" s="110"/>
      <c r="CZ853" s="110"/>
    </row>
    <row r="854" spans="103:104" x14ac:dyDescent="0.25">
      <c r="CY854" s="110"/>
      <c r="CZ854" s="110"/>
    </row>
    <row r="855" spans="103:104" x14ac:dyDescent="0.25">
      <c r="CY855" s="110"/>
      <c r="CZ855" s="110"/>
    </row>
    <row r="856" spans="103:104" x14ac:dyDescent="0.25">
      <c r="CY856" s="110"/>
      <c r="CZ856" s="110"/>
    </row>
    <row r="857" spans="103:104" x14ac:dyDescent="0.25">
      <c r="CY857" s="110"/>
      <c r="CZ857" s="110"/>
    </row>
    <row r="858" spans="103:104" x14ac:dyDescent="0.25">
      <c r="CY858" s="110"/>
      <c r="CZ858" s="110"/>
    </row>
    <row r="859" spans="103:104" x14ac:dyDescent="0.25">
      <c r="CY859" s="110"/>
      <c r="CZ859" s="110"/>
    </row>
    <row r="860" spans="103:104" x14ac:dyDescent="0.25">
      <c r="CY860" s="110"/>
      <c r="CZ860" s="110"/>
    </row>
    <row r="861" spans="103:104" x14ac:dyDescent="0.25">
      <c r="CY861" s="110"/>
      <c r="CZ861" s="110"/>
    </row>
    <row r="862" spans="103:104" x14ac:dyDescent="0.25">
      <c r="CY862" s="110"/>
      <c r="CZ862" s="110"/>
    </row>
    <row r="863" spans="103:104" x14ac:dyDescent="0.25">
      <c r="CY863" s="110"/>
      <c r="CZ863" s="110"/>
    </row>
    <row r="864" spans="103:104" x14ac:dyDescent="0.25">
      <c r="CY864" s="110"/>
      <c r="CZ864" s="110"/>
    </row>
    <row r="865" spans="103:104" x14ac:dyDescent="0.25">
      <c r="CY865" s="110"/>
      <c r="CZ865" s="110"/>
    </row>
    <row r="866" spans="103:104" x14ac:dyDescent="0.25">
      <c r="CY866" s="110"/>
      <c r="CZ866" s="110"/>
    </row>
    <row r="867" spans="103:104" x14ac:dyDescent="0.25">
      <c r="CY867" s="110"/>
      <c r="CZ867" s="110"/>
    </row>
    <row r="868" spans="103:104" x14ac:dyDescent="0.25">
      <c r="CY868" s="110"/>
      <c r="CZ868" s="110"/>
    </row>
    <row r="869" spans="103:104" x14ac:dyDescent="0.25">
      <c r="CY869" s="110"/>
      <c r="CZ869" s="110"/>
    </row>
    <row r="870" spans="103:104" x14ac:dyDescent="0.25">
      <c r="CY870" s="110"/>
      <c r="CZ870" s="110"/>
    </row>
    <row r="871" spans="103:104" x14ac:dyDescent="0.25">
      <c r="CY871" s="110"/>
      <c r="CZ871" s="110"/>
    </row>
    <row r="872" spans="103:104" x14ac:dyDescent="0.25">
      <c r="CY872" s="110"/>
      <c r="CZ872" s="110"/>
    </row>
    <row r="873" spans="103:104" x14ac:dyDescent="0.25">
      <c r="CY873" s="110"/>
      <c r="CZ873" s="110"/>
    </row>
    <row r="874" spans="103:104" x14ac:dyDescent="0.25">
      <c r="CY874" s="110"/>
      <c r="CZ874" s="110"/>
    </row>
    <row r="875" spans="103:104" x14ac:dyDescent="0.25">
      <c r="CY875" s="110"/>
      <c r="CZ875" s="110"/>
    </row>
    <row r="876" spans="103:104" x14ac:dyDescent="0.25">
      <c r="CY876" s="110"/>
      <c r="CZ876" s="110"/>
    </row>
    <row r="877" spans="103:104" x14ac:dyDescent="0.25">
      <c r="CY877" s="110"/>
      <c r="CZ877" s="110"/>
    </row>
    <row r="878" spans="103:104" x14ac:dyDescent="0.25">
      <c r="CY878" s="110"/>
      <c r="CZ878" s="110"/>
    </row>
    <row r="879" spans="103:104" x14ac:dyDescent="0.25">
      <c r="CY879" s="110"/>
      <c r="CZ879" s="110"/>
    </row>
    <row r="880" spans="103:104" x14ac:dyDescent="0.25">
      <c r="CY880" s="110"/>
      <c r="CZ880" s="110"/>
    </row>
    <row r="881" spans="103:104" x14ac:dyDescent="0.25">
      <c r="CY881" s="110"/>
      <c r="CZ881" s="110"/>
    </row>
    <row r="882" spans="103:104" x14ac:dyDescent="0.25">
      <c r="CY882" s="110"/>
      <c r="CZ882" s="110"/>
    </row>
    <row r="883" spans="103:104" x14ac:dyDescent="0.25">
      <c r="CY883" s="110"/>
      <c r="CZ883" s="110"/>
    </row>
    <row r="884" spans="103:104" x14ac:dyDescent="0.25">
      <c r="CY884" s="110"/>
      <c r="CZ884" s="110"/>
    </row>
    <row r="885" spans="103:104" x14ac:dyDescent="0.25">
      <c r="CY885" s="110"/>
      <c r="CZ885" s="110"/>
    </row>
  </sheetData>
  <sheetProtection password="89F5" sheet="1" objects="1" scenarios="1" formatCells="0" insertHyperlinks="0" sort="0" autoFilter="0"/>
  <dataConsolidate/>
  <mergeCells count="3">
    <mergeCell ref="BW68:BW95"/>
    <mergeCell ref="AX83:AZ84"/>
    <mergeCell ref="CC68:CC95"/>
  </mergeCells>
  <conditionalFormatting sqref="BU81">
    <cfRule type="expression" dxfId="25" priority="25">
      <formula>AND(RolleEx_Steller_IKonflikt_Prüfung="NIO",Anwendertyp_Prüfung="e")</formula>
    </cfRule>
  </conditionalFormatting>
  <conditionalFormatting sqref="BU88">
    <cfRule type="expression" dxfId="24" priority="34">
      <formula>RolleEx_Anwender_BKUName_Prüfung="NIO"</formula>
    </cfRule>
  </conditionalFormatting>
  <conditionalFormatting sqref="BU107">
    <cfRule type="expression" dxfId="23" priority="32">
      <formula>RolleEx_Rolle_Prüfung="NIO"</formula>
    </cfRule>
  </conditionalFormatting>
  <conditionalFormatting sqref="BU73">
    <cfRule type="expression" dxfId="22" priority="30">
      <formula>Antragstyp_Prüfung="NIO"</formula>
    </cfRule>
  </conditionalFormatting>
  <conditionalFormatting sqref="BU74">
    <cfRule type="expression" dxfId="21" priority="29">
      <formula>Anwendertyp_Prüfung="NIO"</formula>
    </cfRule>
  </conditionalFormatting>
  <conditionalFormatting sqref="BT79 BT97">
    <cfRule type="expression" dxfId="20" priority="26">
      <formula>Anwendertyp_Prüfung="i"</formula>
    </cfRule>
  </conditionalFormatting>
  <conditionalFormatting sqref="BT81:BU81 BT79:BU79">
    <cfRule type="expression" dxfId="19" priority="38">
      <formula>Anwendertyp_Prüfung="i"</formula>
    </cfRule>
  </conditionalFormatting>
  <conditionalFormatting sqref="BW59:BW116">
    <cfRule type="expression" dxfId="18" priority="24">
      <formula>OR(Antragseingabe_Intern_Prüfung="IO",Antragseingabe_Extern_Prüfung="IO")</formula>
    </cfRule>
  </conditionalFormatting>
  <conditionalFormatting sqref="BY65:BY115">
    <cfRule type="expression" dxfId="17" priority="11">
      <formula>$BZ65="NIO"</formula>
    </cfRule>
    <cfRule type="duplicateValues" dxfId="16" priority="23"/>
  </conditionalFormatting>
  <conditionalFormatting sqref="CC56:CC67 CC96:CC116">
    <cfRule type="expression" dxfId="15" priority="41">
      <formula>OR(NOT(AND($FE$522=0,$FE$525="IO")),Anzahl_Projekte=0)</formula>
    </cfRule>
  </conditionalFormatting>
  <conditionalFormatting sqref="BW58">
    <cfRule type="expression" dxfId="14" priority="21">
      <formula>OR(Antragseingabe_Intern_Prüfung="IO",Antragseingabe_Extern_Prüfung="IO")</formula>
    </cfRule>
  </conditionalFormatting>
  <conditionalFormatting sqref="BW56:BW57">
    <cfRule type="expression" dxfId="13" priority="19">
      <formula>OR(Antragseingabe_Intern_Prüfung="IO",Antragseingabe_Extern_Prüfung="IO")</formula>
    </cfRule>
  </conditionalFormatting>
  <conditionalFormatting sqref="CC68">
    <cfRule type="expression" dxfId="12" priority="9">
      <formula>OR(NOT(AND($FE$522=0,$FE$525="IO")),Anzahl_Projekte=0)</formula>
    </cfRule>
  </conditionalFormatting>
  <conditionalFormatting sqref="BU82">
    <cfRule type="expression" dxfId="11" priority="1">
      <formula>AND(RolleEx_Steller_IKonflikt_Prüfung="NIO",Anwendertyp_Prüfung="e")</formula>
    </cfRule>
  </conditionalFormatting>
  <conditionalFormatting sqref="BT82:BU82">
    <cfRule type="expression" dxfId="10" priority="2">
      <formula>Anwendertyp_Prüfung="i"</formula>
    </cfRule>
  </conditionalFormatting>
  <dataValidations count="8">
    <dataValidation allowBlank="1" showInputMessage="1" sqref="BU107" xr:uid="{00000000-0002-0000-0000-000000000000}"/>
    <dataValidation type="list" allowBlank="1" showInputMessage="1" showErrorMessage="1" errorTitle="Achtung" error="Bitte wählen Sie den Zweck des Antrags aus dem Dropdownmenü aus." sqref="BU73" xr:uid="{00000000-0002-0000-0000-000001000000}">
      <formula1>"Erstantrag, Erweiterungsantrag, Projektlöschung"</formula1>
    </dataValidation>
    <dataValidation type="list" allowBlank="1" showInputMessage="1" showErrorMessage="1" errorTitle="Achtung" error="Bitte für DB-Interne Anwender_x000a_&quot;intern&quot; auswählen,_x000a_für Anwender von_x000a_- DB Bahnbau_x000a_- DB E&amp;C_x000a_- DB KT_x000a_- externe Anwender_x000a_&quot;extern&quot; auswählen" sqref="BU74" xr:uid="{00000000-0002-0000-0000-000002000000}">
      <formula1>"intern, extern"</formula1>
    </dataValidation>
    <dataValidation type="list" errorStyle="warning" allowBlank="1" showInputMessage="1" showErrorMessage="1" errorTitle="Rolle" error="Die gewählte Rolle steht nicht in der Liste!" sqref="BE96:BN96" xr:uid="{00000000-0002-0000-0000-000003000000}">
      <formula1>DropDown_Externe</formula1>
    </dataValidation>
    <dataValidation type="list" allowBlank="1" showInputMessage="1" showErrorMessage="1" sqref="BE46:BJ46 E97:J97 CE46:CJ46 EE46:EJ46 DE46:DJ46 E338:J338 E438:J438" xr:uid="{00000000-0002-0000-0000-000004000000}">
      <formula1>#REF!</formula1>
    </dataValidation>
    <dataValidation type="custom" allowBlank="1" sqref="BK12:BK16 K63:K67 CK12:CK16 EK12:EK16 DK12:DK16 K303:K307 K403:K407" xr:uid="{00000000-0002-0000-0000-000005000000}">
      <formula1>"X"</formula1>
    </dataValidation>
    <dataValidation type="list" showInputMessage="1" showErrorMessage="1" errorTitle="Falscheingabe" error="       Zur Bestätigung der Prüfung _x000a_                            Ja_x000a_            eingeben - auswählen" sqref="BU81" xr:uid="{00000000-0002-0000-0000-000006000000}">
      <formula1>"ja,nein"</formula1>
    </dataValidation>
    <dataValidation type="list" allowBlank="1" showInputMessage="1" showErrorMessage="1" sqref="BK70:BK72" xr:uid="{00000000-0002-0000-0000-000007000000}">
      <formula1>"x"</formula1>
    </dataValidation>
  </dataValidations>
  <hyperlinks>
    <hyperlink ref="FB505" r:id="rId1" xr:uid="{00000000-0004-0000-0000-000000000000}"/>
    <hyperlink ref="AC132" location="Antragsformulare!AC132" display="Antrag" xr:uid="{00000000-0004-0000-0000-000001000000}"/>
    <hyperlink ref="AC150" location="Antragsformulare!AC150" display="Einstellungen" xr:uid="{00000000-0004-0000-0000-000002000000}"/>
    <hyperlink ref="BT67" location="Antragsformulare!BT67" display="Home" xr:uid="{00000000-0004-0000-0000-000003000000}"/>
    <hyperlink ref="BU67" location="Antragsformulare!BU67" display="Speichern unter" xr:uid="{00000000-0004-0000-0000-000004000000}"/>
    <hyperlink ref="FQ501" location="Antragsformulare!FQ501" display="Home" xr:uid="{00000000-0004-0000-0000-000005000000}"/>
    <hyperlink ref="FT501" location="Antragsformulare!FT501" display="Antrag" xr:uid="{00000000-0004-0000-0000-000006000000}"/>
    <hyperlink ref="FC503" location="Antragsformulare!FC503" display="Home" xr:uid="{00000000-0004-0000-0000-000007000000}"/>
    <hyperlink ref="CY592" location="Antragsformulare!CY592" display="Antrag" xr:uid="{00000000-0004-0000-0000-000009000000}"/>
    <hyperlink ref="AC130" r:id="rId2" xr:uid="{F88F4D20-B71F-4818-9DE1-8F90CA84942C}"/>
  </hyperlinks>
  <printOptions horizontalCentered="1"/>
  <pageMargins left="0" right="0" top="0.59055118110236215" bottom="0.4724409448818897" header="0.31496062992125984" footer="0.31496062992125984"/>
  <pageSetup paperSize="9" scale="83" orientation="portrait" blackAndWhite="1" horizontalDpi="4294967292" r:id="rId3"/>
  <headerFooter alignWithMargins="0">
    <oddFooter>&amp;LDatum:___________________&amp;CName:__________________________&amp;RUnterschrift:________________________</oddFooter>
  </headerFooter>
  <ignoredErrors>
    <ignoredError sqref="CB56 BY63" unlockedFormula="1"/>
  </ignoredErrors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25</vt:i4>
      </vt:variant>
    </vt:vector>
  </HeadingPairs>
  <TitlesOfParts>
    <vt:vector size="26" baseType="lpstr">
      <vt:lpstr>Antragsformulare</vt:lpstr>
      <vt:lpstr>_Antrag</vt:lpstr>
      <vt:lpstr>_Einstellungen</vt:lpstr>
      <vt:lpstr>_Export</vt:lpstr>
      <vt:lpstr>_Home</vt:lpstr>
      <vt:lpstr>_Projektgruppen</vt:lpstr>
      <vt:lpstr>Antragseingabe_Extern_Prüfung</vt:lpstr>
      <vt:lpstr>Antragseingabe_Intern_Prüfung</vt:lpstr>
      <vt:lpstr>Antragstyp</vt:lpstr>
      <vt:lpstr>Antragstyp_Prüfung</vt:lpstr>
      <vt:lpstr>Anwender_OE_Prüfung</vt:lpstr>
      <vt:lpstr>Anwender_Telefon_Prüfung</vt:lpstr>
      <vt:lpstr>Anwendertyp</vt:lpstr>
      <vt:lpstr>Anwendertyp_Prüfung</vt:lpstr>
      <vt:lpstr>Anzahl_Projekte</vt:lpstr>
      <vt:lpstr>Druck_Antrag</vt:lpstr>
      <vt:lpstr>Druck_Deckblatt</vt:lpstr>
      <vt:lpstr>Antragsformulare!Druckbereich</vt:lpstr>
      <vt:lpstr>Formularversion</vt:lpstr>
      <vt:lpstr>RolleEx_Anwender_BKUName</vt:lpstr>
      <vt:lpstr>RolleEx_Anwender_BKUName_Prüfung</vt:lpstr>
      <vt:lpstr>RolleEx_Anwender_Mail_Prüfung</vt:lpstr>
      <vt:lpstr>RolleEx_Steller_IKonflikt</vt:lpstr>
      <vt:lpstr>RolleEx_Steller_IKonflikt_Prüfung</vt:lpstr>
      <vt:lpstr>Überschrift_Tabelle_</vt:lpstr>
      <vt:lpstr>Überschrift_Tabelle_Projekte</vt:lpstr>
    </vt:vector>
  </TitlesOfParts>
  <Company>DB Netze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iTWO Antrag</dc:title>
  <dc:creator>Nadine Krawietz</dc:creator>
  <cp:lastModifiedBy>Nadine Krawietz</cp:lastModifiedBy>
  <cp:lastPrinted>2017-02-12T10:24:11Z</cp:lastPrinted>
  <dcterms:created xsi:type="dcterms:W3CDTF">2017-01-02T16:23:11Z</dcterms:created>
  <dcterms:modified xsi:type="dcterms:W3CDTF">2020-09-21T07:28:51Z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 linkTarget="Formularversion">
    <vt:lpwstr>1.1</vt:lpwstr>
  </property>
</Properties>
</file>